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5.png" ContentType="image/png"/>
  <Override PartName="/xl/media/image6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5" sheetId="1" state="visible" r:id="rId2"/>
    <sheet name="MEMO CALCULO 05" sheetId="2" state="visible" r:id="rId3"/>
  </sheets>
  <definedNames>
    <definedName function="false" hidden="false" localSheetId="0" name="_xlnm.Print_Area" vbProcedure="false">'MEDIÇÃO 5'!$A$1:$Q$316</definedName>
    <definedName function="false" hidden="false" localSheetId="0" name="_xlnm.Print_Titles" vbProcedure="false">'MEDIÇÃO 5'!$A:$Q,'MEDIÇÃO 5'!$1:$11</definedName>
    <definedName function="false" hidden="false" localSheetId="1" name="_xlnm.Print_Area" vbProcedure="false">'MEMO CALCULO 05'!$A$1:$E$298</definedName>
    <definedName function="false" hidden="false" localSheetId="0" name="_xlnm.Print_Area" vbProcedure="false">'MEDIÇÃO 5'!$A$1:$Q$317</definedName>
    <definedName function="false" hidden="false" localSheetId="0" name="_xlnm.Print_Area_0_0" vbProcedure="false">'MEDIÇÃO 5'!$A$1:$Q$318</definedName>
    <definedName function="false" hidden="false" localSheetId="0" name="_xlnm.Print_Area_0_0_0" vbProcedure="false">'MEDIÇÃO 5'!$A$13:$Q$318</definedName>
    <definedName function="false" hidden="false" localSheetId="0" name="_xlnm.Print_Area_0_0_0_0" vbProcedure="false">'MEDIÇÃO 5'!$A$13:$Q$315</definedName>
    <definedName function="false" hidden="false" localSheetId="0" name="_xlnm.Print_Titles" vbProcedure="false">'MEDIÇÃO 5'!$A:$Q,'MEDIÇÃO 5'!$13:$19</definedName>
    <definedName function="false" hidden="false" localSheetId="1" name="_xlnm.Print_Area" vbProcedure="false">'MEMO CALCULO 05'!$A$1:$E$299</definedName>
    <definedName function="false" hidden="false" localSheetId="1" name="_xlnm.Print_Area_0_0" vbProcedure="false">'MEMO CALCULO 05'!$A$1:$F$296</definedName>
    <definedName function="false" hidden="false" localSheetId="1" name="_xlnm.Print_Area_0_0_0" vbProcedure="false">'MEMO CALCULO 05'!$A$1:$F$299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<sst xmlns="http://schemas.openxmlformats.org/spreadsheetml/2006/main" count="1135" uniqueCount="764">
  <si>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</si>
  <si>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</si>
  <si>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07/08/2025</t>
  </si>
  <si>
    <r>
      <rPr>
        <b val="true"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E AMPLIAÇÃO DA ‘’EMEI SÃO ROQUE’’, NESTE MUNICÍPIO. </t>
    </r>
  </si>
  <si>
    <t xml:space="preserve">CONTRATO Nº:</t>
  </si>
  <si>
    <t xml:space="preserve">164/2024</t>
  </si>
  <si>
    <t xml:space="preserve">Assinatura: 18/12/2024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</si>
  <si>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</si>
  <si>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</si>
  <si>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RUA LOURENÇO ROLDI, N° 436, BAIRRO SÃO ROQUINHO, SÃO ROQUE DO CANAÃ</t>
    </r>
  </si>
  <si>
    <t xml:space="preserve">PERÍODO:</t>
  </si>
  <si>
    <t xml:space="preserve">a </t>
  </si>
  <si>
    <t xml:space="preserve">PRAZO:</t>
  </si>
  <si>
    <t xml:space="preserve">213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</si>
  <si>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rFont val="Arial"/>
        <family val="2"/>
        <charset val="1"/>
      </rPr>
      <t xml:space="preserve">MENDONÇA CONSTRUÇÕES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</si>
  <si>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</si>
  <si>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</si>
  <si>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</si>
  <si>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</si>
  <si>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</si>
  <si>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</si>
  <si>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1º REPLANILHAMENTO</t>
  </si>
  <si>
    <t xml:space="preserve">PREÇO UNIT R$</t>
  </si>
  <si>
    <t xml:space="preserve">ACUMULADO ANTERIOR</t>
  </si>
  <si>
    <t xml:space="preserve">MEDIÇÃO 05</t>
  </si>
  <si>
    <t xml:space="preserve">TOTAL MEDIDO</t>
  </si>
  <si>
    <t xml:space="preserve">ACRÉSCIMO</t>
  </si>
  <si>
    <t xml:space="preserve">DECRÉSCIMO</t>
  </si>
  <si>
    <t xml:space="preserve">QUANT. ATUALIZADA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</si>
  <si>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</si>
  <si>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</si>
  <si>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</si>
  <si>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</si>
  <si>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</si>
  <si>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</si>
  <si>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</si>
  <si>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Tapume Telha Metálica Ondulada em aço galvalume 0,50mm Branca h=2,20m, incl. montagem estr. mad. 8"x8", c/adesivo "DER-ES" 60x60cm a cada 10m, incl. faixas pint. esmalte sint. cores azul c/ h=30cm e rosa c/ h=10cm (Reaproveitamento 2x)</t>
  </si>
  <si>
    <t xml:space="preserve">m</t>
  </si>
  <si>
    <t xml:space="preserve">1.3</t>
  </si>
  <si>
    <t xml:space="preserve">Locação de andaime metálico para trabalho em fachada de edifíco (aluguel de 1 m² por 1 mês) inclusive frete, montagem e desmontagem</t>
  </si>
  <si>
    <t xml:space="preserve">SERVIÇOS PRELIMINARES</t>
  </si>
  <si>
    <t xml:space="preserve">2.1</t>
  </si>
  <si>
    <t xml:space="preserve">Demolição de revestimento com azulejos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</si>
  <si>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</si>
  <si>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</si>
  <si>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</si>
  <si>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Demolição de piso revestido com cerâmica</t>
  </si>
  <si>
    <t xml:space="preserve">2.4</t>
  </si>
  <si>
    <t xml:space="preserve">Retirada de grades, gradis, alambrados, cercas e portões</t>
  </si>
  <si>
    <t xml:space="preserve">2.5</t>
  </si>
  <si>
    <t xml:space="preserve">Retirada de revestimento antigo em reboco</t>
  </si>
  <si>
    <t xml:space="preserve">2.6</t>
  </si>
  <si>
    <t xml:space="preserve">Retirada de portas e janelas de madeira, inclusive batentes</t>
  </si>
  <si>
    <t xml:space="preserve">2.7</t>
  </si>
  <si>
    <t xml:space="preserve">Retirada de esquadrias metálicas</t>
  </si>
  <si>
    <t xml:space="preserve">2.8</t>
  </si>
  <si>
    <t xml:space="preserve">Retirada de aparelhos sanitários</t>
  </si>
  <si>
    <t xml:space="preserve">und</t>
  </si>
  <si>
    <t xml:space="preserve">2.9</t>
  </si>
  <si>
    <t xml:space="preserve">Retirada de torneiras e registros</t>
  </si>
  <si>
    <t xml:space="preserve">2.10</t>
  </si>
  <si>
    <t xml:space="preserve">Retirada de rodapé de madeira ou cerâmica</t>
  </si>
  <si>
    <t xml:space="preserve">2.11</t>
  </si>
  <si>
    <t xml:space="preserve">Demolição de alvenaria</t>
  </si>
  <si>
    <t xml:space="preserve">m3</t>
  </si>
  <si>
    <t xml:space="preserve">2.12</t>
  </si>
  <si>
    <t xml:space="preserve">Retirada de bancada de pia</t>
  </si>
  <si>
    <t xml:space="preserve">2.13</t>
  </si>
  <si>
    <t xml:space="preserve">Retirada de caixas/quadros elétricos</t>
  </si>
  <si>
    <t xml:space="preserve">2.14</t>
  </si>
  <si>
    <t xml:space="preserve">Remoção de telhas cerâmicas, tipo colonial, inclusive cumeeiras</t>
  </si>
  <si>
    <t xml:space="preserve">2.15</t>
  </si>
  <si>
    <t xml:space="preserve">Demolição manual de concreto simples (EMOP 05.001.001)</t>
  </si>
  <si>
    <t xml:space="preserve">2.16</t>
  </si>
  <si>
    <t xml:space="preserve">Remoção de pintura antiga a óleo ou esmalte</t>
  </si>
  <si>
    <t xml:space="preserve">2.17</t>
  </si>
  <si>
    <t xml:space="preserve">Apicoamento de superfície com revestimento em argamassa</t>
  </si>
  <si>
    <t xml:space="preserve">2.18</t>
  </si>
  <si>
    <t xml:space="preserve">Remoção de pintura antiga a base de óleo ou esmalte sobre esquadrias</t>
  </si>
  <si>
    <t xml:space="preserve">2.19</t>
  </si>
  <si>
    <t xml:space="preserve">Retirada de pontos elétricos (luminárias, interruptores e tomadas)</t>
  </si>
  <si>
    <t xml:space="preserve">2.20</t>
  </si>
  <si>
    <t xml:space="preserve">Retirada de tanque de cimento</t>
  </si>
  <si>
    <t xml:space="preserve">2.21</t>
  </si>
  <si>
    <t xml:space="preserve">Reassentamento de paralelepípedos, rejuntamento com argamassa, com reaproveitamento dos paralelepípedos - incluso retirada e colocação do material.</t>
  </si>
  <si>
    <t xml:space="preserve">2.22</t>
  </si>
  <si>
    <t xml:space="preserve">Remoção de luminárias, de forma manual, sem reaproveitamento</t>
  </si>
  <si>
    <t xml:space="preserve">2.23</t>
  </si>
  <si>
    <t xml:space="preserve">Remoção de interruptores/tomadas elétricas, de forma manual, sem reaproveitamento</t>
  </si>
  <si>
    <t xml:space="preserve">2.24</t>
  </si>
  <si>
    <t xml:space="preserve">Remoção de ventilador</t>
  </si>
  <si>
    <t xml:space="preserve">2.25</t>
  </si>
  <si>
    <t xml:space="preserve">Remoção de grelha para ralo</t>
  </si>
  <si>
    <t xml:space="preserve">2.26</t>
  </si>
  <si>
    <t xml:space="preserve">Lixamento manual em superfícies metálicas em obra</t>
  </si>
  <si>
    <t xml:space="preserve">INFRAESTRUTURA</t>
  </si>
  <si>
    <t xml:space="preserve">3.1.1</t>
  </si>
  <si>
    <t xml:space="preserve">Escavação manual em material de 1a. categoria, até 1.50 m de profundidade</t>
  </si>
  <si>
    <t xml:space="preserve">3.1.2</t>
  </si>
  <si>
    <t xml:space="preserve">Pintura impermeabilizante com igolflex ou equivalente a 3 demãos</t>
  </si>
  <si>
    <t xml:space="preserve">3.1.3</t>
  </si>
  <si>
    <t xml:space="preserve">Fornecimento, preparo e aplicação de concreto magro com consumo mínimo de cimento de 250 kg/m3 (brita 1 e 2) - (5% de perdas já incluído no custo)</t>
  </si>
  <si>
    <t xml:space="preserve">3.1.4</t>
  </si>
  <si>
    <t xml:space="preserve">Fôrma de tábua de madeira de 2.5 x 30.0 cm para fundações, levando-se em conta a utilização 5 vezes (incluido o material, corte, montagem, escoramento e desforma)</t>
  </si>
  <si>
    <t xml:space="preserve">3.1.5</t>
  </si>
  <si>
    <t xml:space="preserve">Fornecimento, preparo e aplicação de concreto Fck=25 MPa (brita 1 e 2) - (5% de perdas já incluído no custo)</t>
  </si>
  <si>
    <t xml:space="preserve">3.1.6</t>
  </si>
  <si>
    <t xml:space="preserve">Fornecimento, dobragem e colocação em fôrma, de armadura CA-50 A média, diâmetro de 6.3 a 10.0 mm</t>
  </si>
  <si>
    <t xml:space="preserve">kg</t>
  </si>
  <si>
    <t xml:space="preserve">3.1.7</t>
  </si>
  <si>
    <t xml:space="preserve">Fornecimento, dobragem e colocação em fôrma, de armadura CA-60 B fina, diâmetro de 4.0 a 7.0mm</t>
  </si>
  <si>
    <t xml:space="preserve">3.1.8</t>
  </si>
  <si>
    <t xml:space="preserve">Aterro com areia em áreas de calçada, inclusive fornecimento e adensamento</t>
  </si>
  <si>
    <t xml:space="preserve">3.1.9</t>
  </si>
  <si>
    <t xml:space="preserve">Reaterro apiloado de cavas de fundação, em camadas de 20 cm</t>
  </si>
  <si>
    <t xml:space="preserve">SUPERESTRUTURA</t>
  </si>
  <si>
    <t xml:space="preserve">4.1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</si>
  <si>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</si>
  <si>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4.2</t>
  </si>
  <si>
    <t xml:space="preserve">4.3</t>
  </si>
  <si>
    <t xml:space="preserve">4.4</t>
  </si>
  <si>
    <t xml:space="preserve">4.5</t>
  </si>
  <si>
    <t xml:space="preserve">Laje pré-fabricada treliçada, sobrecarga 300 Kg/m2, vão de 3.5m a 4.3m, capeamento 4cm, esp. 12cm, Fck = 150 Kg/cm2</t>
  </si>
  <si>
    <t xml:space="preserve">4.6</t>
  </si>
  <si>
    <t xml:space="preserve">Aterro manual para regularização do terreno em areia, inclusive adensamento hidráulico e fornecimento do material (máximo de 100m3)</t>
  </si>
  <si>
    <t xml:space="preserve">4.7</t>
  </si>
  <si>
    <t xml:space="preserve">Lastro impermeabilizado de concreto não estrutural, espessura de 6 cm</t>
  </si>
  <si>
    <t xml:space="preserve">4.8</t>
  </si>
  <si>
    <t xml:space="preserve">Fornecimento e assentamento de ladrilho hidráulico pastilhado, vermelho, dim. 20x20 cm, esp. 1.5cm, assentado com pasta de cimento colante, exclusive regularização e lastro</t>
  </si>
  <si>
    <t xml:space="preserve">4.9</t>
  </si>
  <si>
    <t xml:space="preserve">Execução de passeio em piso intertravado, com bloco 16 faces de 22 x 11 cm, espessura 6 cm</t>
  </si>
  <si>
    <t xml:space="preserve">5.</t>
  </si>
  <si>
    <t xml:space="preserve">PAREDES E PAINÉIS</t>
  </si>
  <si>
    <t xml:space="preserve">5.1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</si>
  <si>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</si>
  <si>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5.2</t>
  </si>
  <si>
    <t xml:space="preserve">Alvenaria de blocos de concreto estrut. (14x19x39cm) cheios, c/ resist. mín. compr. 15MPa, assentados c/ arg. de cimento e areia no traço 1:4, esp. juntas 10mm e esp. da parede s/ revest. 14cm</t>
  </si>
  <si>
    <t xml:space="preserve">5.3</t>
  </si>
  <si>
    <t xml:space="preserve">Alvenaria de blocos de concreto estrut. (9x19x39cm) cheios, com resistência mín. compr. 15MPa, assentados c/ arg. de cimento e areia no traço 1:4, esp. juntas 10mm e esp. da parede s/ revest. 9cm</t>
  </si>
  <si>
    <t xml:space="preserve">5.4</t>
  </si>
  <si>
    <t xml:space="preserve">Chapisco de argamassa de cimento e areia média ou grossa lavada, no traço 1:3, espessura 5 mm</t>
  </si>
  <si>
    <t xml:space="preserve">5.5</t>
  </si>
  <si>
    <t xml:space="preserve">Emboço de argamassa de cimento, cal hidratada CH1 e areia média ou grossa lavada no traço 1:0.5:6, espessura 20 mm</t>
  </si>
  <si>
    <t xml:space="preserve">5.6</t>
  </si>
  <si>
    <t xml:space="preserve">Reboco tipo paulista de argamassa de cimento, cal hidratada CH1 e areia lavada traço 1:0.5:6, espessura 25 mm</t>
  </si>
  <si>
    <t xml:space="preserve">5.7</t>
  </si>
  <si>
    <t xml:space="preserve">Divisória de granito com 3 cm de espessura, assentada com argamassa de cimento e areia no traço 1:3, na cor cinza</t>
  </si>
  <si>
    <t xml:space="preserve">5.8</t>
  </si>
  <si>
    <t xml:space="preserve">Verga/contraverga reta de concreto armado 10 x 5 cm, Fck = 15 MPa, inclusive forma, armação e desforma</t>
  </si>
  <si>
    <t xml:space="preserve">6.</t>
  </si>
  <si>
    <t xml:space="preserve">REVESTIMENTOS DE PAREDES</t>
  </si>
  <si>
    <t xml:space="preserve">6.1</t>
  </si>
  <si>
    <t xml:space="preserve">Roda parede em granito cinza andorinha 7x2cm, com acabamento abaulado nos dois lados</t>
  </si>
  <si>
    <t xml:space="preserve">6.2</t>
  </si>
  <si>
    <t xml:space="preserve">Cerâmica 10 x 10 cm, marcas de referência Eliane, Cecrisa ou Portobello, nas cores branco ou areia, com rejunte esp. 0.5 cm, empregando argamassa colante</t>
  </si>
  <si>
    <t xml:space="preserve">6.3</t>
  </si>
  <si>
    <t xml:space="preserve">Azulejo branco 15 x 15 cm, juntas a prumo, assentado com argamassa de cimento colante, inclusive rejuntamento com cimento branco, marcas de referência Eliane, Cecrisa ou Portobello</t>
  </si>
  <si>
    <t xml:space="preserve">6.4</t>
  </si>
  <si>
    <t xml:space="preserve">Acabamento de alumínio com perfil de canto para arremate das paredes</t>
  </si>
  <si>
    <t xml:space="preserve">7.</t>
  </si>
  <si>
    <t xml:space="preserve">PISOS INTERNOS E EXTERNOS</t>
  </si>
  <si>
    <t xml:space="preserve">7.1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</si>
  <si>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</si>
  <si>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7.2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</si>
  <si>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</si>
  <si>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7.3</t>
  </si>
  <si>
    <t xml:space="preserve">Preparo, regularização e compactação do terreno (compactador manual) para execução de piso de quadra</t>
  </si>
  <si>
    <t xml:space="preserve">7.4</t>
  </si>
  <si>
    <t xml:space="preserve">Piso quadra poliesp. fck=25MPa, esp.=10 cm, armado c/ tela Q138, concret camada única bombeável c/ brita n. 1, acab. sup. c/ rotoalisador, juntas c/ corte serra diamant. preench. c/ mastique, base 5cm solo brita 30% e resina endur</t>
  </si>
  <si>
    <t xml:space="preserve">8.</t>
  </si>
  <si>
    <t xml:space="preserve">ESQUADRIAS DE MADEIRA</t>
  </si>
  <si>
    <t xml:space="preserve">8.1</t>
  </si>
  <si>
    <t xml:space="preserve"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0.70 x 2.10 m</t>
  </si>
  <si>
    <t xml:space="preserve">8.2</t>
  </si>
  <si>
    <t xml:space="preserve"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0.80 x 2.10 m</t>
  </si>
  <si>
    <t xml:space="preserve">8.3</t>
  </si>
  <si>
    <t xml:space="preserve"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0.90 x 2.10 m</t>
  </si>
  <si>
    <t xml:space="preserve">8.4</t>
  </si>
  <si>
    <t xml:space="preserve">Marco em madeira de lei tipo Peroba, Ipê, Angelim Pedra ou equivalente, com 15 x 3cm de batente, nas dimensões: 0,70 x 2,10 m</t>
  </si>
  <si>
    <t xml:space="preserve">8.5</t>
  </si>
  <si>
    <t xml:space="preserve">Marco em madeira de lei tipo Peroba, Ipê, Angelim Pedra ou equivalente, com 15 x 3cm de batente, nas dimensões: 0,80 x 2,10 m</t>
  </si>
  <si>
    <t xml:space="preserve">8.6</t>
  </si>
  <si>
    <t xml:space="preserve">Marco em madeira de lei tipo Peroba, Ipê, Angelim Pedra ou equivalente, com 15 x 3cm de batente</t>
  </si>
  <si>
    <t xml:space="preserve">9.</t>
  </si>
  <si>
    <t xml:space="preserve">ESQUADRIAS METÁLICAS</t>
  </si>
  <si>
    <t xml:space="preserve">9.1</t>
  </si>
  <si>
    <t xml:space="preserve">Porta de abrir tipo veneziana em alumínio anodizado, linha 25, completa, incl. puxador com tranca, caixilho, alizar e contramarco</t>
  </si>
  <si>
    <t xml:space="preserve">9.2</t>
  </si>
  <si>
    <t xml:space="preserve">Janela de correr para vidro em alumínio anodizado cor natural, linha 25, completa, incl. puxador com tranca, alizar, caixilho e contramarco, exclusive vidro</t>
  </si>
  <si>
    <t xml:space="preserve">9.3</t>
  </si>
  <si>
    <t xml:space="preserve">Báscula para vidro em alumínio anodizado cor natural, linha 25, completa, com tranca, caixilho, alizar e contramarco, exclusive vidro</t>
  </si>
  <si>
    <t xml:space="preserve">9.4</t>
  </si>
  <si>
    <t xml:space="preserve">Grade de ferro em barra chata, inclusive chumbamento</t>
  </si>
  <si>
    <t xml:space="preserve">9.5</t>
  </si>
  <si>
    <t xml:space="preserve">Recolocação de janela de ferro, tipo abrir.</t>
  </si>
  <si>
    <t xml:space="preserve">10.</t>
  </si>
  <si>
    <t xml:space="preserve">VIDROS E ESPELHOS</t>
  </si>
  <si>
    <t xml:space="preserve">10.1</t>
  </si>
  <si>
    <t xml:space="preserve">Espelho para banheiros espessura 4 mm, incluindo chapa compensada 10 mm, moldura de alumínio em perfil L 3/4", fixado com parafusos cromados</t>
  </si>
  <si>
    <t xml:space="preserve">10.2</t>
  </si>
  <si>
    <t xml:space="preserve">Vidro plano transparente liso, com 4 mm de espessura</t>
  </si>
  <si>
    <t xml:space="preserve">11.</t>
  </si>
  <si>
    <t xml:space="preserve">PINTURA </t>
  </si>
  <si>
    <t xml:space="preserve">11.1</t>
  </si>
  <si>
    <t xml:space="preserve">SOBRE PAREDES</t>
  </si>
  <si>
    <t xml:space="preserve">11.1.1</t>
  </si>
  <si>
    <t xml:space="preserve">Emassamento de paredes e forros, com duas demãos de massa corrida, referência Suvinil, Coral, Metalatex ou equivalente, inclusive uma demão de liquido selador PVA, referência Suvinil, Coral ou Metalatex ou equivalente</t>
  </si>
  <si>
    <t xml:space="preserve">11.1.2</t>
  </si>
  <si>
    <t xml:space="preserve">Pintura em paredes e forros, aplicação manual, com três demão de tinta látex acrílico premium, referência Coral e Metalatex, inclusive uma demão de liquido selador acrílico, referência Suvinil, Coral ou Metalatex ou equivalente</t>
  </si>
  <si>
    <t xml:space="preserve">11.1.3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</si>
  <si>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</si>
  <si>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11.2</t>
  </si>
  <si>
    <t xml:space="preserve">SOBRE MADEIRA</t>
  </si>
  <si>
    <t xml:space="preserve">11.2.1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</si>
  <si>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</si>
  <si>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11.2.2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</si>
  <si>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</si>
  <si>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11.3</t>
  </si>
  <si>
    <t xml:space="preserve">SOBRE METAL</t>
  </si>
  <si>
    <t xml:space="preserve">11.3.1</t>
  </si>
  <si>
    <t xml:space="preserve">Pintura sobre metal, aplicação manual, com duas demãos de tinta esmalte sintético, referência Suvinil, Coral ou Metalatex, inclusive uma demão de fundo anticorrosivo</t>
  </si>
  <si>
    <t xml:space="preserve">11.4</t>
  </si>
  <si>
    <t xml:space="preserve">SOBRE PISOS</t>
  </si>
  <si>
    <t xml:space="preserve">11.4.1</t>
  </si>
  <si>
    <t xml:space="preserve">Pintura sobre piso, aplicação manual, com duas demãos de tinta à base de resinas acrílicas, marcas de referência Suvinil, Coral, Sherwin Williams NovaCor, Metalatex ou equivalente</t>
  </si>
  <si>
    <t xml:space="preserve">12.</t>
  </si>
  <si>
    <t xml:space="preserve">TETOS E FORROS</t>
  </si>
  <si>
    <t xml:space="preserve">12.1</t>
  </si>
  <si>
    <t xml:space="preserve">Forro de gesso acabamento tipo liso</t>
  </si>
  <si>
    <t xml:space="preserve">13.</t>
  </si>
  <si>
    <t xml:space="preserve">INSTALAÇÕES ELÉTRICAS</t>
  </si>
  <si>
    <t xml:space="preserve">13.1</t>
  </si>
  <si>
    <t xml:space="preserve">PADRÃO DE ENERGIA</t>
  </si>
  <si>
    <t xml:space="preserve">13.1.1</t>
  </si>
  <si>
    <t xml:space="preserve">Padrão de entrada de energia elétrica, trifásico, entrada aérea, a 4 fios, carga instalada em muro de 57001 até 75000W - 220/127V</t>
  </si>
  <si>
    <t xml:space="preserve">13.1.2</t>
  </si>
  <si>
    <t xml:space="preserve">Caixa de aterramento de concreto simples, nas dimensões de 30x30x25cm, com revest. int. em chapisco e reboco, tampa de concreto esp.5cm e lastro de brita esp. 5 cm, incl. haste 5/8"x2400mm</t>
  </si>
  <si>
    <t xml:space="preserve">13.2</t>
  </si>
  <si>
    <t xml:space="preserve">QUADRO DE DISTRIBUIÇÃO</t>
  </si>
  <si>
    <t xml:space="preserve">13.2.1</t>
  </si>
  <si>
    <t xml:space="preserve">Quadro de distribuição de energia, de embutir, com 24 divisões modulares, com barramento</t>
  </si>
  <si>
    <t xml:space="preserve">13.2.2</t>
  </si>
  <si>
    <t xml:space="preserve">Quadro de distribuição de energia em PVC, de embutir, com 12 divisões modulares com barramento</t>
  </si>
  <si>
    <t xml:space="preserve">13.3</t>
  </si>
  <si>
    <t xml:space="preserve">CHAVES E DISJUNTORES</t>
  </si>
  <si>
    <t xml:space="preserve">13.3.1</t>
  </si>
  <si>
    <t xml:space="preserve">Mini-Disjuntor monopolar 10A, curva C, 5kA, 127/220Vca, referência Siemens, GE, Schneider ou equivalente</t>
  </si>
  <si>
    <t xml:space="preserve">13.3.2</t>
  </si>
  <si>
    <t xml:space="preserve">Mini-Disjuntor monopolar 16A, curva C, 5kA, 127/220Vca, referência Siemens, GE, Schneider ou equivalente</t>
  </si>
  <si>
    <t xml:space="preserve">13.3.3</t>
  </si>
  <si>
    <t xml:space="preserve">Mini-Disjuntor monopolar 20A, curva C, 5kA, 127/220Vca, referência Siemens, GE, Schneider ou equivalente</t>
  </si>
  <si>
    <t xml:space="preserve">13.3.4</t>
  </si>
  <si>
    <t xml:space="preserve">Mini-Disjuntor monopolar 25A, curva C, 5kA, 127/220Vca, referência Siemens, GE, Schneider ou equivalente</t>
  </si>
  <si>
    <t xml:space="preserve">13.3.5</t>
  </si>
  <si>
    <t xml:space="preserve">Mini-Disjuntor bipolar 20A, curva C, 5kA, 127/220Vca, referência Siemens, GE, Schneider ou equivalente</t>
  </si>
  <si>
    <t xml:space="preserve">13.3.6</t>
  </si>
  <si>
    <t xml:space="preserve">Mini-Disjuntor bipolar 25A, curva C, 5kA, 127/220Vca, referência Siemens, GE, Schneider ou equivalente</t>
  </si>
  <si>
    <t xml:space="preserve">13.3.7</t>
  </si>
  <si>
    <t xml:space="preserve">Mini-Disjuntor bipolar 40A, curva C, 5kA, 127/220Vca, referência Siemens, GE, Schneider ou equivalente</t>
  </si>
  <si>
    <t xml:space="preserve">13.3.8</t>
  </si>
  <si>
    <t xml:space="preserve">Mini-Disjuntor tripolar 63A, curva C, 5kA, 127/220Vca, referência Siemens, GE, Schneider ou equivalente</t>
  </si>
  <si>
    <t xml:space="preserve">13.3.9</t>
  </si>
  <si>
    <t xml:space="preserve">Mini-Disjuntor tripolar 125A, curva C, 20kA, 127/220Vca, referência Siemens, GE, Schneider ou equivalente</t>
  </si>
  <si>
    <t xml:space="preserve">13.3.10</t>
  </si>
  <si>
    <t xml:space="preserve">Disjuntor caixa moldada termomagnetico fixo, tripolar 200A, Icu: 50kA, 400/500Vca, referência Siemens, Soprano, Schneider ou equivalente</t>
  </si>
  <si>
    <t xml:space="preserve">13.4</t>
  </si>
  <si>
    <t xml:space="preserve">CABOS E ELETRODUTOS</t>
  </si>
  <si>
    <t xml:space="preserve">13.4.1</t>
  </si>
  <si>
    <t xml:space="preserve">Abertura e fechamento de rasgos em alvenaria, para passagem de eletrodutos diâm. 1/2" a 1"</t>
  </si>
  <si>
    <t xml:space="preserve">13.4.2</t>
  </si>
  <si>
    <t xml:space="preserve">Abertura e fechamento de rasgos em alvenaria, para passagem de eletroduto diâm. 1 1/4"a 2"</t>
  </si>
  <si>
    <t xml:space="preserve">13.4.3</t>
  </si>
  <si>
    <t xml:space="preserve">Eletroduto flexível corrugado diâmetro 3/4", Amarelo ? Tigreflex ou equivalente</t>
  </si>
  <si>
    <t xml:space="preserve">13.4.4</t>
  </si>
  <si>
    <t xml:space="preserve">Eletroduto flexível corrugado diâmetro 1", Amarelo ? Tigreflex ou equivalente</t>
  </si>
  <si>
    <t xml:space="preserve">13.4.5</t>
  </si>
  <si>
    <t xml:space="preserve">Eletroduto de PVC rígido roscável, diâmetro 3/4", inclusive conexões</t>
  </si>
  <si>
    <t xml:space="preserve">13.4.6</t>
  </si>
  <si>
    <t xml:space="preserve">Eletroduto de PVC rígido roscável, diâmetro 1", inclusive conexões</t>
  </si>
  <si>
    <t xml:space="preserve">13.4.7</t>
  </si>
  <si>
    <t xml:space="preserve">Eletroduto de PVC rígido roscável, diâmetro 1.1/4", inclusive conexões</t>
  </si>
  <si>
    <t xml:space="preserve">13.4.8</t>
  </si>
  <si>
    <t xml:space="preserve">Eletroduto PEAD parede simples, corrugado, cor preta, diâmetro 2", referencia Kanaflex, Plastibras ou equivalente</t>
  </si>
  <si>
    <t xml:space="preserve">13.4.9</t>
  </si>
  <si>
    <t xml:space="preserve">Eletroduto de PVC rígido roscável, diâmetro 3", inclusive conexões</t>
  </si>
  <si>
    <t xml:space="preserve">13.4.10</t>
  </si>
  <si>
    <t xml:space="preserve">Cabo de cobre termoplástico (PVC) flexível isolado 450/750V, antichama BWF livre de chumbo, 70ºC - 2,5mm2</t>
  </si>
  <si>
    <t xml:space="preserve">13.4.11</t>
  </si>
  <si>
    <t xml:space="preserve">Cabo de cobre termoplástico (PVC) flexível isolado 450/750V, antichama BWF livre de chumbo, 70ºC ? 4,0mm2</t>
  </si>
  <si>
    <t xml:space="preserve">13.4.12</t>
  </si>
  <si>
    <t xml:space="preserve">Cabo de cobre termoplástico (PVC) flexível isolado 450/750V, antichama BWF livre de chumbo, 70ºC ? 6,0mm2</t>
  </si>
  <si>
    <t xml:space="preserve">13.4.13</t>
  </si>
  <si>
    <t xml:space="preserve">Cabo de cobre termoplástico (PVC) flexível isolado 450/750V, antichama BWF livre de chumbo, 70ºC ? 10,0mm2</t>
  </si>
  <si>
    <t xml:space="preserve">13.4.14</t>
  </si>
  <si>
    <t xml:space="preserve">Cabo de cobre termoplástico (PVC) flexível isolado 450/750V, antichama BWF livre de chumbo, 70ºC ? 25,0mm2</t>
  </si>
  <si>
    <t xml:space="preserve">13.4.15</t>
  </si>
  <si>
    <t xml:space="preserve">Cabo de cobre termoplástico (PVC/ST2) blindado isolado 8,7/15kV, XLPE 90ºC ? 35,0mm2</t>
  </si>
  <si>
    <t xml:space="preserve">13.4.16</t>
  </si>
  <si>
    <t xml:space="preserve">Cabo de cobre termoplástico (PVC) flexível isolado 0,60/1kV, antichama, HEPR 90ºC ? 70,0mm2</t>
  </si>
  <si>
    <t xml:space="preserve">13.4.17</t>
  </si>
  <si>
    <t xml:space="preserve">Cabo de cobre termoplástico (PVC) flexível isolado 0,60/1kV, antichama, HEPR 90ºC ? 95,0mm2</t>
  </si>
  <si>
    <t xml:space="preserve">13.5</t>
  </si>
  <si>
    <t xml:space="preserve">APARELHOS ELÉTRICOS</t>
  </si>
  <si>
    <t xml:space="preserve">13.5.1</t>
  </si>
  <si>
    <t xml:space="preserve">Tomada padrão brasileiro linha branca, NBR 14136 2 polos + terra 20A/250V, com placa 4x2"</t>
  </si>
  <si>
    <t xml:space="preserve">13.5.2</t>
  </si>
  <si>
    <t xml:space="preserve">Interruptor de uma tecla simples 10A/250V e uma tomada 3 polos 10A/250V, padrão brasileiro, NBR 14136, linha branca, com placa 4x2"</t>
  </si>
  <si>
    <t xml:space="preserve">13.5.3</t>
  </si>
  <si>
    <t xml:space="preserve">Interruptor de uma tecla paralelo 10A/250V, com placa 4x2"</t>
  </si>
  <si>
    <t xml:space="preserve">13.5.4</t>
  </si>
  <si>
    <t xml:space="preserve">Interruptor de uma tecla simples 10A/250V, com placa 4x2"</t>
  </si>
  <si>
    <t xml:space="preserve">13.5.5</t>
  </si>
  <si>
    <t xml:space="preserve">Interruptor de duas teclas simples 10A/250V, com placa 4x2"</t>
  </si>
  <si>
    <t xml:space="preserve">13.5.6</t>
  </si>
  <si>
    <t xml:space="preserve">Interruptor de duas teclas simples 10A/250V e uma tomada 3 polos universal 10A/250V, com placa 4x2"</t>
  </si>
  <si>
    <t xml:space="preserve">13.5.7</t>
  </si>
  <si>
    <t xml:space="preserve">Espelho para caixa estampada 4 x 2"</t>
  </si>
  <si>
    <t xml:space="preserve">13.5.8</t>
  </si>
  <si>
    <t xml:space="preserve">Luminaria sobrepor compl., corpo ch. aço pintada branca, refletor, aletas parabólicas alum.alta pureza e refletância inclusive 2 lâmpadas LED T8 9/10W temp. de cor 5000k c/ 60cm - Ref. CS216AL-N - AMES, 1261 - LUMAVI OU EQUIVALENTE</t>
  </si>
  <si>
    <t xml:space="preserve">13.5.9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</si>
  <si>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</si>
  <si>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13.5.10</t>
  </si>
  <si>
    <t xml:space="preserve">Lâmpada fluorescente de 20W</t>
  </si>
  <si>
    <t xml:space="preserve">13.5.11</t>
  </si>
  <si>
    <t xml:space="preserve">Caixa de embutir marca de referência Tigreflex, 4x2"</t>
  </si>
  <si>
    <t xml:space="preserve">13.5.12</t>
  </si>
  <si>
    <t xml:space="preserve">Caixa de embutir marca de referência Tigreflex, 4x4"</t>
  </si>
  <si>
    <t xml:space="preserve">13.5.13</t>
  </si>
  <si>
    <t xml:space="preserve">Caixa de passagem 150x150x80mm, chapa 18, com tampa parafusada</t>
  </si>
  <si>
    <t xml:space="preserve">13.5.14</t>
  </si>
  <si>
    <t xml:space="preserve">Caixa de passagem 400x400x120mm, chapa 18, com tampa parafusada</t>
  </si>
  <si>
    <t xml:space="preserve">13.5.15</t>
  </si>
  <si>
    <t xml:space="preserve">Fornecimento e instalação de ventilador de teto, 3 pás, com suporte para luminária.</t>
  </si>
  <si>
    <t xml:space="preserve">13.5.16</t>
  </si>
  <si>
    <t xml:space="preserve">Luminária arandela tipo tartaruga, com grade, de sobrepor, com 1 lâmpada  LED de 6 w, sem reator - fornecimento e instalação</t>
  </si>
  <si>
    <t xml:space="preserve">13.5.17</t>
  </si>
  <si>
    <t xml:space="preserve">Fornecimento e instalação de porteiro eletrônico, com monofone, para fechadura eletrônica - inclusive fechadura</t>
  </si>
  <si>
    <t xml:space="preserve">14.</t>
  </si>
  <si>
    <t xml:space="preserve">INSTALAÇÃO DE REDE LÓGICA</t>
  </si>
  <si>
    <t xml:space="preserve">14.1</t>
  </si>
  <si>
    <t xml:space="preserve">Espelho 4" x 2" com conector RJ 45 fêmea CAT. 5e</t>
  </si>
  <si>
    <t xml:space="preserve">14.2</t>
  </si>
  <si>
    <t xml:space="preserve">Fornecimento e instalação de Cabo de rede par trançado 4 pares Categoria 5e</t>
  </si>
  <si>
    <t xml:space="preserve">14.3</t>
  </si>
  <si>
    <t xml:space="preserve">Guia de Cabos Fechado Horizontal Padrão 19" - 2 U´s, inclusive fixação em Rack 19"</t>
  </si>
  <si>
    <t xml:space="preserve">14.4</t>
  </si>
  <si>
    <t xml:space="preserve">Kit M5 Porca-Gaiola com 100 und com Parafuso Philips e Arruela</t>
  </si>
  <si>
    <t xml:space="preserve">14.5</t>
  </si>
  <si>
    <t xml:space="preserve">Patch Panel 48 Portas RJ45/IDC Cat.5e, inclusive fixação em Rack 19"</t>
  </si>
  <si>
    <t xml:space="preserve">14.6</t>
  </si>
  <si>
    <t xml:space="preserve">Switch 24 portas RJ-45 10/100 + 2 10/100/1000, inclusive fixação em Rack 19"</t>
  </si>
  <si>
    <t xml:space="preserve">14.7</t>
  </si>
  <si>
    <t xml:space="preserve">Eletroduto de PVC rígido roscável, diâmetro 1.1/2", inclusive conexões</t>
  </si>
  <si>
    <t xml:space="preserve">15.</t>
  </si>
  <si>
    <t xml:space="preserve">INSTALAÇÕES HIDROSSANITÁRIAS</t>
  </si>
  <si>
    <t xml:space="preserve">15.1</t>
  </si>
  <si>
    <t xml:space="preserve">Padrão entrada d'água com caixa enterrada para hidrômetro com diâmetro de 1" - padrão 2B da CESAN. Caixa em alvenaria 60x80x40cm e com tampa articulada de ferro fundido, registro e conexões para instalação de hidrômetro. Conferir detalhe</t>
  </si>
  <si>
    <t xml:space="preserve">15.2</t>
  </si>
  <si>
    <t xml:space="preserve">Abertura e fechamento de rasgos em alvenaria, para passagem de tubulações, diâm. 1/2" a 1"</t>
  </si>
  <si>
    <t xml:space="preserve">15.3</t>
  </si>
  <si>
    <t xml:space="preserve">Abertura e fechamento de rasgos em alvenaria, para passagem de tubulações, diâm. 11/4" a 2"</t>
  </si>
  <si>
    <t xml:space="preserve">15.4</t>
  </si>
  <si>
    <t xml:space="preserve">Adaptador de PVC soldável com flanges livres para caixa d'água, diâmetro 50mm x 1 1/2"</t>
  </si>
  <si>
    <t xml:space="preserve">15.5</t>
  </si>
  <si>
    <t xml:space="preserve">Registro de gaveta bruto ABNT diâmetro 1" (25mm) ? Docol, Deca ou equivalente</t>
  </si>
  <si>
    <t xml:space="preserve">15.6</t>
  </si>
  <si>
    <t xml:space="preserve">Registro de gaveta bruto ABNT diâmetro 2" (50mm) ? Docol, Deca ou equivalente</t>
  </si>
  <si>
    <t xml:space="preserve">15.7</t>
  </si>
  <si>
    <t xml:space="preserve">Tubo de PVC rígido soldável marrom, DN 25mm (3/4"), inclusive conexões</t>
  </si>
  <si>
    <t xml:space="preserve">15.8</t>
  </si>
  <si>
    <t xml:space="preserve">Tubo de PVC rígido soldável marrom, DN 50mm (1.1/2"), inclusive conexões</t>
  </si>
  <si>
    <t xml:space="preserve">15.9</t>
  </si>
  <si>
    <t xml:space="preserve">Válvula de descarga com acabamento canopla metal cromado, diâmetro 40mm (1.1/2"), referência Fabrimar, Deca, Docol ou equivalente</t>
  </si>
  <si>
    <t xml:space="preserve">15.10</t>
  </si>
  <si>
    <t xml:space="preserve">Ponto com registro de pressão (chuveiro, caixa de descarga, etc...)</t>
  </si>
  <si>
    <t xml:space="preserve">pt</t>
  </si>
  <si>
    <t xml:space="preserve">15.11</t>
  </si>
  <si>
    <t xml:space="preserve">Tubo de PVC rígido soldável branco, para esgoto, série normal, diâmetro 40mm (1 1/2"), inclusive conexões</t>
  </si>
  <si>
    <t xml:space="preserve">15.12</t>
  </si>
  <si>
    <t xml:space="preserve">Tubo de PVC rígido soldável branco, para esgoto, série normal, diâmetro 50mm (2"), inclusive conexões</t>
  </si>
  <si>
    <t xml:space="preserve">15.13</t>
  </si>
  <si>
    <t xml:space="preserve">Tubo de PVC rígido soldável branco, para esgoto, série normal, diâmetro 100mm (4"), inclusive conexões</t>
  </si>
  <si>
    <t xml:space="preserve">15.14</t>
  </si>
  <si>
    <t xml:space="preserve">Ponto para ralo sifonado, inclusive ralo sifonado 100 x 40 mm c/ grelha em açõ inox</t>
  </si>
  <si>
    <t xml:space="preserve">15.15</t>
  </si>
  <si>
    <t xml:space="preserve">Fornecimento, preparo e aplicação de concreto Fck=15 MPa (brita 1 e 2) - (5% de perdas já incluído no custo)</t>
  </si>
  <si>
    <t xml:space="preserve">15.16</t>
  </si>
  <si>
    <t xml:space="preserve">Furo em concreto para diâmetros maiores que 75 mm</t>
  </si>
  <si>
    <t xml:space="preserve">16.</t>
  </si>
  <si>
    <t xml:space="preserve">APARELHOS HIDROSSANITÁRIOS</t>
  </si>
  <si>
    <t xml:space="preserve">16.1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</si>
  <si>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</si>
  <si>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16.2</t>
  </si>
  <si>
    <t xml:space="preserve">Bacia sifonada de louça branca com caixa acoplada, inclusive acessórios</t>
  </si>
  <si>
    <t xml:space="preserve">16.3</t>
  </si>
  <si>
    <t xml:space="preserve">Torneira bica baixa de mesa para lavatório PressMatic Alfa - Docol, Decamatic Smart - Deca ou equivalente</t>
  </si>
  <si>
    <t xml:space="preserve">16.4</t>
  </si>
  <si>
    <t xml:space="preserve">Chuveiro elétrico tipo ducha Lorenzet ou Corona</t>
  </si>
  <si>
    <t xml:space="preserve">16.5</t>
  </si>
  <si>
    <t xml:space="preserve">Tanque em mármore sintético com 2 bojos, inclusive válvula e sifão em PVC</t>
  </si>
  <si>
    <t xml:space="preserve">16.6</t>
  </si>
  <si>
    <t xml:space="preserve">Torneira de parede para tanque longa 3/4" 1158 Primor - Docol ou equivalente</t>
  </si>
  <si>
    <t xml:space="preserve">16.7</t>
  </si>
  <si>
    <t xml:space="preserve">Cuba louça de embutir redonda, 30cm, L-41, completa, marcas de referência Deca, Celite ou Ideal Standard, incl. válvula e sifão, exclusive torneira</t>
  </si>
  <si>
    <t xml:space="preserve">16.8</t>
  </si>
  <si>
    <t xml:space="preserve">Barra de apoio reta em aço inox 304 p/ portadores de necessidades especiais (NBR 9050), largura 60 cm</t>
  </si>
  <si>
    <t xml:space="preserve">16.9</t>
  </si>
  <si>
    <t xml:space="preserve">Barra de apoio reta em aço inox 304 p/ portadores de necessidades especiais (NBR 9050), largura 80 cm</t>
  </si>
  <si>
    <t xml:space="preserve">16.10</t>
  </si>
  <si>
    <t xml:space="preserve">Ducha manual Acqua jet , linha Aquarius, com registro ref.C 2195, marcas de referência Fabrimar, Deca ou Docol</t>
  </si>
  <si>
    <t xml:space="preserve">16.11</t>
  </si>
  <si>
    <t xml:space="preserve">Papeleira de parede em metal cromado sem tampa, incluso fixação</t>
  </si>
  <si>
    <t xml:space="preserve">16.12</t>
  </si>
  <si>
    <t xml:space="preserve">Dispenser para papel toalha interfolhada, incluso fixação</t>
  </si>
  <si>
    <t xml:space="preserve">16.13</t>
  </si>
  <si>
    <t xml:space="preserve">Saboneteira plástica tipo dispense para sabonete líquido com reservatório 800 a 1500 ml, incluso fixação</t>
  </si>
  <si>
    <t xml:space="preserve">17.</t>
  </si>
  <si>
    <t xml:space="preserve">CAIXAS</t>
  </si>
  <si>
    <t xml:space="preserve">17.1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</si>
  <si>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</si>
  <si>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17.2</t>
  </si>
  <si>
    <t xml:space="preserve">Caixa de passagem de alvenaria de blocos cerâmicos 10 furos 10x20x20cm, dimensão de 30x30x30cm, com revestimento interno em chapisco e reboco, tampa de concreto esp. 5cm e lastro de brita 5cm</t>
  </si>
  <si>
    <t xml:space="preserve">18.</t>
  </si>
  <si>
    <t xml:space="preserve">BANCADA</t>
  </si>
  <si>
    <t xml:space="preserve">18.1</t>
  </si>
  <si>
    <t xml:space="preserve">Bancada de granito com espessura de 2 cm</t>
  </si>
  <si>
    <t xml:space="preserve">18.2</t>
  </si>
  <si>
    <t xml:space="preserve">Rodapé de granito cinza andorinha altura de 7 cm e espessura de 2 cm, assentado com argamassa de cimento, cal hidratada CH1 e areia no traço 1:0,5:8, inclusive rejuntamento com cimento branco</t>
  </si>
  <si>
    <t xml:space="preserve">19.</t>
  </si>
  <si>
    <t xml:space="preserve">COBERTURA</t>
  </si>
  <si>
    <t xml:space="preserve">19.1</t>
  </si>
  <si>
    <t xml:space="preserve">Limpeza geral de obras (quadras, praças e jardins)</t>
  </si>
  <si>
    <t xml:space="preserve">19.2</t>
  </si>
  <si>
    <t xml:space="preserve">Impermeabilização, empregando argamassa de cimento e areia sem peneirar no traço 1:3 com aditivo impermeabilizado tipo sika 1 ou equivalente, espessura de 2 cm</t>
  </si>
  <si>
    <t xml:space="preserve">19.3</t>
  </si>
  <si>
    <t xml:space="preserve">Calha em chapa galvanizada com largura de 40 cm</t>
  </si>
  <si>
    <t xml:space="preserve">19.4</t>
  </si>
  <si>
    <t xml:space="preserve">Cobertura nova de telhas cerâmicas tipo capa e canal inclusive cumeeiras (telhas compradas na fábrica, posto obra)</t>
  </si>
  <si>
    <t xml:space="preserve">19.5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</si>
  <si>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</si>
  <si>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19.6</t>
  </si>
  <si>
    <t xml:space="preserve">Fabricação e instalação de estrutura pontaletada de madeira não aparelhada para telhados com até 2 águas e para telha cerâmica ou de concreto, incluso transporte vertical</t>
  </si>
  <si>
    <t xml:space="preserve">19.7</t>
  </si>
  <si>
    <t xml:space="preserve">Trama de madeira composta por ripas, caibros e terças para telhados de até 2 águas para telha de encaixe de cerâmica ou de concreto, incluso transporte vertical</t>
  </si>
  <si>
    <t xml:space="preserve">19.8</t>
  </si>
  <si>
    <t xml:space="preserve">Telha em aço galvalume trapezoidal 40, e=0.43mm, inclusive acessório de fixação Ref. Santo André, Eternit, Metform ou equivalente.</t>
  </si>
  <si>
    <t xml:space="preserve">19.9</t>
  </si>
  <si>
    <t xml:space="preserve">Fabricação e instalação de tesoura inteira em madeira no aparelhada, vão de 6 m, para telha cerâmica ou de concreto, incluso içamento</t>
  </si>
  <si>
    <t xml:space="preserve">19.10</t>
  </si>
  <si>
    <t xml:space="preserve">Fornecimento e instalação de cobertura em policarbonato alveolar, e = 6,00 mm, cor cristal, em estrutura metálica pintada com tinta epóxi na cor branca</t>
  </si>
  <si>
    <t xml:space="preserve">20.</t>
  </si>
  <si>
    <t xml:space="preserve">MUROS E FECHAMENTOS</t>
  </si>
  <si>
    <t xml:space="preserve">20.1</t>
  </si>
  <si>
    <t xml:space="preserve">Gradil H = 1.90m padrão SEDU em tudo de FG 2" e barra chata de 11/2"x1/4", para fixação sobre mureta conforme projeto, exclusive a mureta.</t>
  </si>
  <si>
    <t xml:space="preserve">20.2</t>
  </si>
  <si>
    <t xml:space="preserve">Alambrado com tela fio 12, malha de 1", tubos de ferro galvanizado verticais de 2" e tubos de ferro galvanizado horizontais de 1" soldados nas partes superior e inferior, inclusive portão</t>
  </si>
  <si>
    <t xml:space="preserve">20.3</t>
  </si>
  <si>
    <t xml:space="preserve">Mureta em alvenaria de blocos cerâmicos 10x20x20cmm, h=0.60cm, para fechamento de quadra, com pilaretes de travamento em concreto armado a cada 3m, inclusive chapisco</t>
  </si>
  <si>
    <t xml:space="preserve">20.4</t>
  </si>
  <si>
    <t xml:space="preserve">Portão de ferro de abrir em barra chata, chapa e tubo, inclusive chumbamento</t>
  </si>
  <si>
    <t xml:space="preserve">20.5</t>
  </si>
  <si>
    <t xml:space="preserve">Peitoril granito cinza polido, esp = 2 cm</t>
  </si>
  <si>
    <t xml:space="preserve">m²</t>
  </si>
  <si>
    <t xml:space="preserve">INSTALAÇÕES DE INCÊNDIO</t>
  </si>
  <si>
    <t xml:space="preserve">21.1</t>
  </si>
  <si>
    <t xml:space="preserve">Placa de sinalização de segurança CODIGO 14 - 315/158(NBR 13.434); CÓDIGO S3(NT 14/2010-ES) ("SAIDA DE EMERGÊNCIA" - seta vertical)</t>
  </si>
  <si>
    <t xml:space="preserve">21.2</t>
  </si>
  <si>
    <t xml:space="preserve">Extintor de incêndio portátil de pó químico ABC com capacidade 2A-20B:C (6 kg), inclusive suporte para fixação, EXCLUSIVE placa sinalizadora em PVC fotoluminescente</t>
  </si>
  <si>
    <t xml:space="preserve">21.3</t>
  </si>
  <si>
    <t xml:space="preserve">Corrimão em tubo de ferro galvanizado diam. 2" com chumbadores a cada 1.5m</t>
  </si>
  <si>
    <t xml:space="preserve">21.4</t>
  </si>
  <si>
    <t xml:space="preserve">Guarda-corpo de aço galvanizado de 1,10m, montantes tubulares de 1.1/4" espaçados de 1,20m, travessa superior de 1.1/2", gradil formado por tubos horizontais de 1" e verticais de 3/4", fixado com chumbador mecânico. </t>
  </si>
  <si>
    <t xml:space="preserve">21.5</t>
  </si>
  <si>
    <t xml:space="preserve">Iluminação de emergência com bloco autônomo de iluminação 2x9W</t>
  </si>
  <si>
    <t xml:space="preserve">INSTALAÇÕES DE GÁS</t>
  </si>
  <si>
    <t xml:space="preserve">22.1</t>
  </si>
  <si>
    <t xml:space="preserve">Abrigo de gás para 2 cilindros 45 Kg, exec. em alv. bloco conc cheio,dim 1,50x0.85x2.10m, inclusive cilindros e rede interna do abrigo compreendendo tubos e válvulas de esfera que interligam os cilindros</t>
  </si>
  <si>
    <t xml:space="preserve">22.2</t>
  </si>
  <si>
    <t xml:space="preserve">Tubo de aço galvanizado com costura, classe média, conexão rosqueada, dn 15 (1/2"), instalado em ramais e sub-ramais de gás - fornecimento e instalação. </t>
  </si>
  <si>
    <t xml:space="preserve">SERVIÇOS COMPLEMENTARES</t>
  </si>
  <si>
    <t xml:space="preserve">23.1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</si>
  <si>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</si>
  <si>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23.2</t>
  </si>
  <si>
    <t xml:space="preserve">Limpeza geral da obra (edificação)</t>
  </si>
  <si>
    <t xml:space="preserve">ITENS NOVOS</t>
  </si>
  <si>
    <t xml:space="preserve">24.1</t>
  </si>
  <si>
    <t xml:space="preserve">Corte e destocamento de árvores com diâmetro de até 15 cm</t>
  </si>
  <si>
    <t xml:space="preserve">24.2</t>
  </si>
  <si>
    <t xml:space="preserve">Aplicação de lona plástica para execução de pavimentos de concreto</t>
  </si>
  <si>
    <t xml:space="preserve">24.3</t>
  </si>
  <si>
    <t xml:space="preserve">Tubo, pvc, soldável, dn 25mm, instalado em dreno de ar-condicionado - fornecimento e instalação</t>
  </si>
  <si>
    <t xml:space="preserve">24.4</t>
  </si>
  <si>
    <t xml:space="preserve">Tubo, pvc, soldável, dn 32mm, instalado em dreno de ar-condicionado - fornecimento e instalação</t>
  </si>
  <si>
    <t xml:space="preserve">24.5</t>
  </si>
  <si>
    <t xml:space="preserve">Tubo de cobre com isolamento térmico - ø 1/4" esp. 9mm</t>
  </si>
  <si>
    <t xml:space="preserve">24.6</t>
  </si>
  <si>
    <t xml:space="preserve">Tubo de cobre com isolamento térmico - ø 3/8" esp. 9mm</t>
  </si>
  <si>
    <t xml:space="preserve">24.7</t>
  </si>
  <si>
    <t xml:space="preserve">Tubo de cobre com isolamento térmico - ø 1/2" esp. 9mm</t>
  </si>
  <si>
    <t xml:space="preserve">24.8</t>
  </si>
  <si>
    <t xml:space="preserve">Tubo de cobre com isolamento térmico - ø 5/8" esp. 9mm</t>
  </si>
  <si>
    <t xml:space="preserve">24.9</t>
  </si>
  <si>
    <t xml:space="preserve">Eletrocalha perfurada em chapa de aço galvanizado nº16, 200x100mm, sem tampa</t>
  </si>
  <si>
    <t xml:space="preserve">24.10</t>
  </si>
  <si>
    <t xml:space="preserve">Suporte de fixação de eletrocalha de 200x100mm, na parede, através de suporte tipo mão francesa simples (1 und), parafuso e bucha S8 (2und)</t>
  </si>
  <si>
    <t xml:space="preserve">24.11</t>
  </si>
  <si>
    <t xml:space="preserve">Cobogó de concreto 40 x 40 x 10 cm, tipo reto, assentados com argamassa de cimento e areia no traço 1:3, espessura das juntas 15 mm</t>
  </si>
  <si>
    <t xml:space="preserve">24.12</t>
  </si>
  <si>
    <t xml:space="preserve">Canaleta no piso em concreto simples com dimensões internas de 20 x 10 cm e grelha em ferro diam. 1/2" a cada 3 cm fixados em cantoneira de 3/4" x 1/8" apoiada sobre requadro em cantoneira de 1" x 3/16"</t>
  </si>
  <si>
    <t xml:space="preserve">24.13</t>
  </si>
  <si>
    <t xml:space="preserve">Fornecimento, dobragem e colocação em fôrma, de armadura CA-50 A grossa diâmetro de 12.5 a 25.0 mm (1/2 a 1")</t>
  </si>
  <si>
    <t xml:space="preserve">24.14</t>
  </si>
  <si>
    <t xml:space="preserve">Recomposição de concreto danificado, com utilização de argamassa Sika Grout ou equivalente</t>
  </si>
  <si>
    <t xml:space="preserve">24.15</t>
  </si>
  <si>
    <t xml:space="preserve">Pastilha cerâmica branca 5 x 5 cm, assentada com argamassa de cimento colante e rejunte pré-fabricado, marcas de referência Atlas, Jatobá, NGK ou equivalentwe</t>
  </si>
  <si>
    <t xml:space="preserve">24.16</t>
  </si>
  <si>
    <t xml:space="preserve">Remoção cuidadosa do concreto afetado, através de escarificação</t>
  </si>
  <si>
    <t xml:space="preserve">24.17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</si>
  <si>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</si>
  <si>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24.18</t>
  </si>
  <si>
    <t xml:space="preserve">Fornecimento e Instalação de Unidade Evaporadora e Condensadora de Ar Condicionado tipo Split Inverter Hi-Wall (Parede) de 12.000 BTU´s 220V - Ciclo Frio - Classificação A (Selo PROCEL), inclusive amortecedores vibra-stop</t>
  </si>
  <si>
    <t xml:space="preserve">24.19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</si>
  <si>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</si>
  <si>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24.20</t>
  </si>
  <si>
    <t xml:space="preserve">Fornecimento e Instalação de Unidade Evaporadora e Condensadora de Ar Condicionado tipo Split Inverter Hi-Wall (Parede) de 24.000 BTU´s 220V - Ciclo Frio - Classificação A (Selo PROCEL), inclusive amortecedores vibra-stop</t>
  </si>
  <si>
    <t xml:space="preserve">24.21</t>
  </si>
  <si>
    <t xml:space="preserve">Fornecimento e Instalação de Unidade Evaporadora e Condensadora de Ar Condicionado tipo Split Inverter Hi-Wall (Parede) de 30.000 BTU´s 220V - Ciclo Quente/Frio - Classificação A (Selo PROCEL), inclusive amortecedores vibra-stop</t>
  </si>
  <si>
    <t xml:space="preserve">24.22</t>
  </si>
  <si>
    <t xml:space="preserve">Forro em madeira pinus, inclusive instalação</t>
  </si>
  <si>
    <t xml:space="preserve">24.23</t>
  </si>
  <si>
    <t xml:space="preserve">Chapim sobre muros lineares, em granito ou mármore, l = 25 cm, assentado com argamassa 1:6 com aditivo</t>
  </si>
  <si>
    <t xml:space="preserve">24.24</t>
  </si>
  <si>
    <t xml:space="preserve">Instalação de caixa de passagem para ar condicionado Split – Cor Branca com tampa, incluindo fornecimento de mão de obra e materiais, conforme projetos em anexo.</t>
  </si>
  <si>
    <t xml:space="preserve">24.25</t>
  </si>
  <si>
    <t xml:space="preserve">Instalação de Linha frigorígena para interligação do sistema de climatização incl. acessórios de fixação, fita PVC auto-aderente e cabo PP, exclusive tubos de cobre da linha liquida e sucção, espuma elastomérica flexivel e gás refrigerante</t>
  </si>
  <si>
    <t xml:space="preserve">24.26</t>
  </si>
  <si>
    <t xml:space="preserve">Gás refrigerante R410A</t>
  </si>
  <si>
    <t xml:space="preserve">24.27</t>
  </si>
  <si>
    <t xml:space="preserve">Suporte mão francesa em aco, abas iguais 40 cm, capacidade minima 70 kg, branco - fornecimento e instalação. Af_01/2020</t>
  </si>
  <si>
    <t xml:space="preserve">24.28</t>
  </si>
  <si>
    <t xml:space="preserve">Forro PVC branco L = 20 cm, frisado, estruturado por perfis de aço galvanizado e tirantes rígidos fabricado
de acordo com a NBR-14285, colocado</t>
  </si>
  <si>
    <t xml:space="preserve">24.29</t>
  </si>
  <si>
    <t xml:space="preserve">Pintura de esquadrias e elementos de madeira, aplicação manual, com três demãos de verniz fosco incolor, linha Tripla Proteção Premium, referência Suvinil, Coral, Metalatex ou equivalente</t>
  </si>
  <si>
    <t xml:space="preserve">24.30</t>
  </si>
  <si>
    <t xml:space="preserve">Poste de concreto duplo T (DT) 7/600 - fornecimento e assentamento</t>
  </si>
  <si>
    <t xml:space="preserve">24.31</t>
  </si>
  <si>
    <t xml:space="preserve">Recuperação de armadura p/ pilares 12x20cm, 4Ø10mm, incluso remoção de estribo, lixamento, pintura de proteção e colocação de novos estribos c/espaçam.=12cm (para casos de ferragens totalmente expostas)</t>
  </si>
  <si>
    <t xml:space="preserve">24.32</t>
  </si>
  <si>
    <t xml:space="preserve">Limpeza de Toldo Removível</t>
  </si>
  <si>
    <t xml:space="preserve">24.33</t>
  </si>
  <si>
    <t xml:space="preserve">Escoramento de Laje com escoras em eucalipto para recuperação estrutural</t>
  </si>
  <si>
    <t xml:space="preserve">24.34</t>
  </si>
  <si>
    <t xml:space="preserve">Retirada de vidros quebrados</t>
  </si>
  <si>
    <t xml:space="preserve">24.35</t>
  </si>
  <si>
    <t xml:space="preserve">Fornecimento de Switch De Rede Gigabit 5 portas - 10/100/1000 Mbps.</t>
  </si>
  <si>
    <t xml:space="preserve">24.36</t>
  </si>
  <si>
    <t xml:space="preserve">Fornecimento de Roteador TP-Link Archer C6</t>
  </si>
  <si>
    <t xml:space="preserve">24.37</t>
  </si>
  <si>
    <t xml:space="preserve">Fornecimento e instalação de placa em ACM de 4,00 m x 0,70 m  com impressão ultravioleta, fixadas com parafusos, conforme modelo em anexo.</t>
  </si>
  <si>
    <t xml:space="preserve">24.38</t>
  </si>
  <si>
    <t xml:space="preserve">Cuba de aço inox n° 1(dim.460x300x150)mm, marcas de referência Franke, Strake, tramontina, inclusive válvula de metal 31/2" e sifão cromado 1 x 1/2", excl. torneira</t>
  </si>
  <si>
    <t xml:space="preserve">24.39</t>
  </si>
  <si>
    <t xml:space="preserve">Pintura de esquadrias e elementos de madeira, aplicação manual, com três demão de verniz brilhante incolor, linha Premium Copal, referência Suvinil, Eucatex, Montana ou equivalente</t>
  </si>
  <si>
    <t xml:space="preserve">24.40</t>
  </si>
  <si>
    <t xml:space="preserve">Lastro de areia</t>
  </si>
  <si>
    <t xml:space="preserve">24.41</t>
  </si>
  <si>
    <t xml:space="preserve">Fornecimento e instalação de Mini Rack de Parede Padrão 19" - 16 U´s x 570mm</t>
  </si>
  <si>
    <t xml:space="preserve">24.42</t>
  </si>
  <si>
    <t xml:space="preserve">Bandeja Simples Fixa 2 U's x 390mm carga máxima 20kg, inclusive fixação em Rack 19"</t>
  </si>
  <si>
    <t xml:space="preserve">24.43</t>
  </si>
  <si>
    <t xml:space="preserve">Velcro Rolo 20mm - Preto</t>
  </si>
  <si>
    <t xml:space="preserve">24.44</t>
  </si>
  <si>
    <t xml:space="preserve">No Break 1400VA (980W) Senoidal, tensão de entrada: 120V e tensão de saida: 120V, Interface Port DB-9 RS-232, SmartSlot, USB, inclusive fixação em rack 19"</t>
  </si>
  <si>
    <t xml:space="preserve">24.45</t>
  </si>
  <si>
    <t xml:space="preserve">Prateleiras em granito cinza andorinha, esp. 2cm</t>
  </si>
  <si>
    <t xml:space="preserve">24.46</t>
  </si>
  <si>
    <t xml:space="preserve">Instalação de tesoura (inteira ou meia), biapoiada, em madeira não aparelhada, para vãos maiores ou iguais a 3,0 m e menores que 6,0 m, incluso içamento. Af_07/2019</t>
  </si>
  <si>
    <t xml:space="preserve">24.47</t>
  </si>
  <si>
    <t xml:space="preserve">Lastro regularizado de concreto não estrutural, espessura de 8 cm</t>
  </si>
  <si>
    <t xml:space="preserve">24.48</t>
  </si>
  <si>
    <t xml:space="preserve">Fornecimento e instalação de véu de poliéster e impermeabilização</t>
  </si>
  <si>
    <t xml:space="preserve">24.49</t>
  </si>
  <si>
    <t xml:space="preserve">Quadro pincel novo, completo, de laminado melamínico alta pressão, "LOUSA" quadriculado, cor branco brilhante, linha
Lousas, padrão F608 Brancoline, esp. 1mm, incl. requadro madeira 2.5 x 5.0 cm e porta pincel, dim. 2,00 x 1,29 m</t>
  </si>
  <si>
    <t xml:space="preserve">24.50</t>
  </si>
  <si>
    <t xml:space="preserve">Regularização de base p/ revestimento cerâmico, com argamassa de cimento e areia no traço 1:5, espessura 3cm</t>
  </si>
  <si>
    <t xml:space="preserve">24.51</t>
  </si>
  <si>
    <t xml:space="preserve">Piso cerâmico esmaltado, PEI 5, acabamento semibrilho, dim. 45x45cm, ref. de cor CARGO PLUS WHITE Eliane/equiv. assentado com argamassa de cimento colante, inclusive rejuntamento</t>
  </si>
  <si>
    <t xml:space="preserve">24.52</t>
  </si>
  <si>
    <t xml:space="preserve">Instalação de caixa de passagem para ar condicionado Split</t>
  </si>
  <si>
    <t xml:space="preserve">24.53</t>
  </si>
  <si>
    <t xml:space="preserve">Rodapé de cerâmica PEI-3, assentado com argamassa de cimento cola h = 7.0 cm, inclusive rejuntamento com cimento branco</t>
  </si>
  <si>
    <t xml:space="preserve">TOTAIS</t>
  </si>
  <si>
    <t xml:space="preserve">VALOR TOTAL DO CONTRATO </t>
  </si>
  <si>
    <t xml:space="preserve">POSIÇÃO FÍSICA DO CONTRATO</t>
  </si>
  <si>
    <t xml:space="preserve">POSIÇÃO FINANCEIRA DO CONTRATO</t>
  </si>
  <si>
    <t xml:space="preserve">TOTAL DE ACRÉSCIMO</t>
  </si>
  <si>
    <t xml:space="preserve">TOTAL DE DECRÉSCIMO</t>
  </si>
  <si>
    <t xml:space="preserve">% ACUMULADO</t>
  </si>
  <si>
    <t xml:space="preserve">ACUMULADO           </t>
  </si>
  <si>
    <t xml:space="preserve">REPLANILHAMENTO</t>
  </si>
  <si>
    <t xml:space="preserve">%SALDO</t>
  </si>
  <si>
    <t xml:space="preserve">SALDO                     </t>
  </si>
  <si>
    <t xml:space="preserve">VALOR ATUALIZADO DO CONTRATO</t>
  </si>
  <si>
    <t xml:space="preserve">JHONATAN DE OLIVEIRA RECKEL </t>
  </si>
  <si>
    <t xml:space="preserve">Engenheiro Civil</t>
  </si>
  <si>
    <t xml:space="preserve">CREA-ES 50835/D</t>
  </si>
  <si>
    <t xml:space="preserve">Fiscal da Obra</t>
  </si>
  <si>
    <t xml:space="preserve">PREFEITURA MUNICIPAL DE SÃO ROQUE DO CANAÃ</t>
  </si>
  <si>
    <t xml:space="preserve">MEMÓRIA DE CÁLCULO 5ª MEDIÇÃO</t>
  </si>
  <si>
    <r>
      <rPr>
        <b val="true"/>
        <sz val="11"/>
        <rFont val="Arial"/>
        <family val="2"/>
        <charset val="1"/>
      </rPr>
      <t xml:space="preserve">OBRA: </t>
    </r>
    <r>
      <rPr>
        <sz val="11"/>
        <rFont val="Arial"/>
        <family val="2"/>
        <charset val="1"/>
      </rPr>
      <t xml:space="preserve"> </t>
    </r>
    <r>
      <rPr>
        <sz val="11"/>
        <color rgb="FF000000"/>
        <rFont val="Arial"/>
        <family val="2"/>
        <charset val="1"/>
      </rPr>
      <t xml:space="preserve">REFORMA E AMPLIAÇÃO DA ‘’EMEI SÃO ROQUE’’, NESTE MUNICÍPIO. </t>
    </r>
  </si>
  <si>
    <r>
      <rPr>
        <b val="true"/>
        <sz val="11"/>
        <rFont val="Arial"/>
        <family val="2"/>
        <charset val="1"/>
      </rPr>
      <t xml:space="preserve">LOCAL:</t>
    </r>
    <r>
      <rPr>
        <sz val="11"/>
        <rFont val="Arial"/>
        <family val="2"/>
        <charset val="1"/>
      </rPr>
      <t xml:space="preserve"> RUA LOURENÇO ROLDI, N° 436, BAIRRO SÃO ROQUINHO, SÃO ROQUE DO CANAÃ</t>
    </r>
  </si>
  <si>
    <t xml:space="preserve">DESCRIÇÃO</t>
  </si>
  <si>
    <t xml:space="preserve">UND</t>
  </si>
  <si>
    <r>
      <rPr>
        <sz val="12"/>
        <rFont val="Arial"/>
        <family val="2"/>
        <charset val="1"/>
      </rPr>
      <t xml:space="preserve">Corte para passagem da tubulação externa = </t>
    </r>
    <r>
      <rPr>
        <sz val="12"/>
        <color rgb="FF000000"/>
        <rFont val="Arial"/>
        <family val="2"/>
        <charset val="1"/>
      </rPr>
      <t xml:space="preserve">(5,70*0,20*0,05)+(1,00*0,30*0,05)</t>
    </r>
    <r>
      <rPr>
        <sz val="12"/>
        <rFont val="Arial"/>
        <family val="2"/>
        <charset val="1"/>
      </rPr>
      <t xml:space="preserve"> = 0,07 m²</t>
    </r>
  </si>
  <si>
    <t xml:space="preserve">Passagem da Tubulação elétrica e Hidrossanitária.: 6,00 m²</t>
  </si>
  <si>
    <t xml:space="preserve">Escavação para passagem de rede elétrica</t>
  </si>
  <si>
    <t xml:space="preserve">Passagem entre o padrão e a edificação: 1,00 m x 0,20 m x 0,30 m = 0,06 m³</t>
  </si>
  <si>
    <t xml:space="preserve">Escavação entre as caixas de passagem da rede elétrica: (0,38 m + 6,17 m + 12,00 m + 1,38 m) x 0,20 m x 0,30 m = 1,20 m³</t>
  </si>
  <si>
    <t xml:space="preserve">Escavação entre as caixas de passagem de rede hidráulica: 5,70 m x 0,25 m x 0,50 m = 0,71 m³</t>
  </si>
  <si>
    <t xml:space="preserve">Escavação para a caixa hidráulica: 1,00 m x 0,30 m x 0,30 m = 0,09 m³</t>
  </si>
  <si>
    <t xml:space="preserve">Passeio: Conforme projeto 4,05 m² – 3,97 m² (já executado) = 0,08 m²</t>
  </si>
  <si>
    <t xml:space="preserve">Área da escada (adequação) = 0,81758 m²</t>
  </si>
  <si>
    <t xml:space="preserve">ADITIVO (ACRÉSCIMO)</t>
  </si>
  <si>
    <t xml:space="preserve">Porta de acesso para manutenção da caixa de inspeção, com acesso no depósito de vasilhas. 0,60 (largura) x 0,80 (altura): 0,48m²</t>
  </si>
  <si>
    <t xml:space="preserve">Coordenação: 1,6*1,6.: 2,56 m² (executada in loco)</t>
  </si>
  <si>
    <t xml:space="preserve">Direção: 1,2*1: 1,20 m²</t>
  </si>
  <si>
    <t xml:space="preserve">Janela da Rampa principal interna: 3,80x1,55: 5,89 m²</t>
  </si>
  <si>
    <t xml:space="preserve">Sala 07: 3,00 m x 1,50 m = 4,50 m²</t>
  </si>
  <si>
    <t xml:space="preserve">Sala removida para novo chumbamento = 3,44 m²</t>
  </si>
  <si>
    <t xml:space="preserve">WC servidores (superior): 0,80 m x 0,60 m = 0,48 m²</t>
  </si>
  <si>
    <t xml:space="preserve">WC servidores (inferior): 0,80 m x 0,60 m = 0,48 m²</t>
  </si>
  <si>
    <t xml:space="preserve">WC alunos masculino (superior): 1,20 m x 0,50 m = 0,60 m²</t>
  </si>
  <si>
    <t xml:space="preserve">WC alunos feminino (superior): 1,40 m x 0,50 m = 0,70 m²</t>
  </si>
  <si>
    <t xml:space="preserve">WC alunos (inferior): 1,40 m x 0,50 m = 0,70 m²</t>
  </si>
  <si>
    <t xml:space="preserve">Instalação de vidro para as janelas e básculas novas</t>
  </si>
  <si>
    <t xml:space="preserve">WC funcionários térreo: 0,60 x 0,50 = 0,30 m²</t>
  </si>
  <si>
    <t xml:space="preserve">Despensa: 0,60 x 0,50 = 0,30 m²</t>
  </si>
  <si>
    <t xml:space="preserve">Coordenação: 1,60 x 1,60 = 2,56 m²</t>
  </si>
  <si>
    <t xml:space="preserve">Direção: 1,20 x 1,00 – 0,51= 0,69 m²</t>
  </si>
  <si>
    <t xml:space="preserve">Cozinha: 1,30 x 0,60 = 0,78 m²</t>
  </si>
  <si>
    <t xml:space="preserve">Janela da Rampa principal interna: 3,80 x 1,55 = 5,89 m²</t>
  </si>
  <si>
    <t xml:space="preserve">Troca de vidros quebrados = 0,98 m²</t>
  </si>
  <si>
    <t xml:space="preserve">Referente ao Item 7.1</t>
  </si>
  <si>
    <t xml:space="preserve">Sala 06: conforme projeto 23,75 m²</t>
  </si>
  <si>
    <t xml:space="preserve">Refeitório: conforme projeto 35,40 m²</t>
  </si>
  <si>
    <t xml:space="preserve">Almoxarifado: conforme projeto 6,94 m²</t>
  </si>
  <si>
    <t xml:space="preserve">Área de serviço: conforme projeto 10,45 m²</t>
  </si>
  <si>
    <t xml:space="preserve">WC Funcionários (inferior): conforme projeto 3,18 m²</t>
  </si>
  <si>
    <t xml:space="preserve">Cozinha: conforme projeto 10,45 m²</t>
  </si>
  <si>
    <t xml:space="preserve">Depósito de vasilhas: conforme projeto 5,00 m²</t>
  </si>
  <si>
    <t xml:space="preserve">Depósito de alimentos: conforme projeto 3,98 m²</t>
  </si>
  <si>
    <t xml:space="preserve">Despensa: conforme projeto 2,34 m²</t>
  </si>
  <si>
    <t xml:space="preserve">WC alunos masculino (inferior) : conforme projeto 10,25 m²</t>
  </si>
  <si>
    <t xml:space="preserve">WC alunos feminino (inferior) : conforme projeto 10,25 m²</t>
  </si>
  <si>
    <t xml:space="preserve">Pátio coberto (inferior): conforme projeto 58,78 m²</t>
  </si>
  <si>
    <t xml:space="preserve">Circulação (inferior): conforme projeto 10,00 m²</t>
  </si>
  <si>
    <t xml:space="preserve">Fraldário: conforme projeto 8,00 m² - área do tanque 1,91 m² = 6,09 m²</t>
  </si>
  <si>
    <t xml:space="preserve">Sala 07: conforme projeto 26,29 m²</t>
  </si>
  <si>
    <t xml:space="preserve">Referente ao Item 7.2</t>
  </si>
  <si>
    <t xml:space="preserve">Rampa: conforme projeto 34,13 m²</t>
  </si>
  <si>
    <t xml:space="preserve">Degraus escada: conforme projeto (0,18 m x 1,50 m x 17 degraus) (piso) + (0,18 m x 1,50 m x 17 degraus) (espelho) = 9,18 m²</t>
  </si>
  <si>
    <t xml:space="preserve">Área externa frontal: Pátio externo superior (pátio de entrada + calçadas lateral): 30,21 m² + 10,35 m² rampa de acesso: 4,20 m² = 65,05 m²</t>
  </si>
  <si>
    <t xml:space="preserve">Fraldário: Tanque A + B + C + D + E + I = 2,47 m²</t>
  </si>
  <si>
    <t xml:space="preserve">ADITIVO</t>
  </si>
  <si>
    <t xml:space="preserve">Espelho da Área de Serviço: 1,00 m x 0,15 m x 5 unidades de espelhos: 0,75 m²</t>
  </si>
  <si>
    <t xml:space="preserve">Espelho do Fraldário: 1,00 m x 0,15 m x 5 unidades de espelhos: 0,75 m²</t>
  </si>
  <si>
    <t xml:space="preserve">Piso em Concreto: 161,24 m²</t>
  </si>
  <si>
    <t xml:space="preserve">Área Coberta: (Área considerada no piso em concreto)</t>
  </si>
  <si>
    <t xml:space="preserve">Patamar da Escada: 1,00 x 1,40.: 1,40 m²</t>
  </si>
  <si>
    <t xml:space="preserve">Conforme projeto: 1,00 und</t>
  </si>
  <si>
    <t xml:space="preserve">Conforme projeto: 3,00 und, pois 1 o item do Padrão já paga</t>
  </si>
  <si>
    <t xml:space="preserve">Conforme projeto: 1,00 und (QD1)</t>
  </si>
  <si>
    <t xml:space="preserve">Sala professores: 1,00 und (ar condicionado)</t>
  </si>
  <si>
    <t xml:space="preserve">Secretaria: 1,00 und (ar condicionado)</t>
  </si>
  <si>
    <t xml:space="preserve">Coordenação: 1,00 und (ar condicionado)</t>
  </si>
  <si>
    <t xml:space="preserve">Diretoria: 1,00 und (ar condicionado)</t>
  </si>
  <si>
    <t xml:space="preserve">Sala 01: 1,00 und (ar condicionado)</t>
  </si>
  <si>
    <t xml:space="preserve">Sala 02: 1,00 und (ar condicionado)</t>
  </si>
  <si>
    <t xml:space="preserve">Sala 03: 1,00 und (ar condicionado)</t>
  </si>
  <si>
    <t xml:space="preserve">Sala 05: 1,00 und (ar condicionado)</t>
  </si>
  <si>
    <t xml:space="preserve">WC funcionários (inferior): 1,00 und (chuveiro)</t>
  </si>
  <si>
    <t xml:space="preserve">Refeitório: 1,00 und (ar condicionado)</t>
  </si>
  <si>
    <t xml:space="preserve">Sala 06: 1,00 und (ar condicionado)</t>
  </si>
  <si>
    <t xml:space="preserve">Sala 07: 1,00 und (ar condicionado)</t>
  </si>
  <si>
    <t xml:space="preserve">Fraldário: 1,00 und (chuveiro)</t>
  </si>
  <si>
    <t xml:space="preserve">Sala dos professores: 3,00 und</t>
  </si>
  <si>
    <t xml:space="preserve">Secretaria: 1,00 und</t>
  </si>
  <si>
    <t xml:space="preserve">Projeto elétrico</t>
  </si>
  <si>
    <t xml:space="preserve">Conforme projeto: 10,00 und</t>
  </si>
  <si>
    <t xml:space="preserve">Projeto de lógico</t>
  </si>
  <si>
    <t xml:space="preserve">Conforme projeto: 11,00 und</t>
  </si>
  <si>
    <t xml:space="preserve">Secretaria/portão de entrada: 1,00 und</t>
  </si>
  <si>
    <t xml:space="preserve">Sala professores: 4,00 und</t>
  </si>
  <si>
    <t xml:space="preserve">Secretaria: 4,00 und</t>
  </si>
  <si>
    <t xml:space="preserve">Coordenação: 4,00 und</t>
  </si>
  <si>
    <t xml:space="preserve">Direção: 3,00 und</t>
  </si>
  <si>
    <t xml:space="preserve">Pátio coberto (superior): 1,00 und</t>
  </si>
  <si>
    <t xml:space="preserve">Circulação (superior): 1,00 und</t>
  </si>
  <si>
    <t xml:space="preserve">04 unidades, 03 salas do pavimento superior e 01 sala do pavimento inferior</t>
  </si>
  <si>
    <t xml:space="preserve">1,00 und</t>
  </si>
  <si>
    <t xml:space="preserve">Realocação do padrão de entrada de água: 1,00 und</t>
  </si>
  <si>
    <t xml:space="preserve">Pátio externo (superior) sobre o policarbonato: 3,10 m x 2 descidas = 6,20 m</t>
  </si>
  <si>
    <t xml:space="preserve">Ligação da coleta da água posicionado próximo ao quebra-molas até a caixa coletora existente. 5,70 m</t>
  </si>
  <si>
    <t xml:space="preserve">Cozinha</t>
  </si>
  <si>
    <t xml:space="preserve">WC masculino (superior): 1,00 und</t>
  </si>
  <si>
    <t xml:space="preserve">WC feminino (superior): 1,00 und</t>
  </si>
  <si>
    <t xml:space="preserve">WC servidores (superior): 1,00 und</t>
  </si>
  <si>
    <t xml:space="preserve">WC masculino (inferior): 1,00 und</t>
  </si>
  <si>
    <t xml:space="preserve">WC feminino (inferior): 1,00 und</t>
  </si>
  <si>
    <t xml:space="preserve">WC masculino (superior): 2,00 und</t>
  </si>
  <si>
    <t xml:space="preserve">WC feminino (superior): 2,00 und</t>
  </si>
  <si>
    <t xml:space="preserve">WC servidores (superior): 2,00 und</t>
  </si>
  <si>
    <t xml:space="preserve">WC masculino (inferior): 2,00 und</t>
  </si>
  <si>
    <t xml:space="preserve">WC feminino (inferior): 2,00 und</t>
  </si>
  <si>
    <t xml:space="preserve">Fraldário: 1,00 und </t>
  </si>
  <si>
    <t xml:space="preserve">4,00 und, derivações sobre a laje</t>
  </si>
  <si>
    <t xml:space="preserve">Portões do gradil na fachada: 2,51 m </t>
  </si>
  <si>
    <t xml:space="preserve">Área aberta da área de serviço. Total.: 3,15 x 1,62.: 5,10 m²</t>
  </si>
  <si>
    <t xml:space="preserve">Portão Inferior.: 0,09 m² (requadro)</t>
  </si>
  <si>
    <t xml:space="preserve">S1 – Direita</t>
  </si>
  <si>
    <t xml:space="preserve">S8 – Esquerda</t>
  </si>
  <si>
    <t xml:space="preserve">S12 – Saída</t>
  </si>
  <si>
    <t xml:space="preserve">C1</t>
  </si>
  <si>
    <t xml:space="preserve">E-5</t>
  </si>
  <si>
    <t xml:space="preserve">Conforme projeto: 05 und</t>
  </si>
  <si>
    <t xml:space="preserve">Rampa de entrada da escola. Total.: 8,00 metros</t>
  </si>
  <si>
    <t xml:space="preserve">Guarda-Corpo de proteção entre a calçada construída e a rua lateral, devido ao degrau com altura considerável formada.</t>
  </si>
  <si>
    <t xml:space="preserve">Ajuste no Guarda-Corpo Principal (acréscimo).: 0,13 m</t>
  </si>
  <si>
    <t xml:space="preserve">Conforme projeto: 2 und</t>
  </si>
  <si>
    <t xml:space="preserve">Conforme projeto: 0,75 und – 0,45 unid (já executado = 0,30)</t>
  </si>
  <si>
    <t xml:space="preserve">Conforme projeto = 182,90 m² + 326,51 m² = 509,41 m²</t>
  </si>
  <si>
    <t xml:space="preserve">18,10 m com a finalidade da passagem dos tubos para alimentação do ar condicionado (sob a laje) + Descida até os condensadores de 3,00 m: Total.: 21,10m </t>
  </si>
  <si>
    <t xml:space="preserve">Serão utilizados suportes a cada 1,50m aproximadamente, sendo assim, (18,10/1,50)+1,00: 13,00 suportes serão utilizados. (sob a laje)</t>
  </si>
  <si>
    <t xml:space="preserve">Coleta da água da rua da frente da obra até a caixa coletora existente, posicionado próximo ao quebra-molas existente = 1,00 m</t>
  </si>
  <si>
    <t xml:space="preserve">Conforme projeto elétrico: coordenação = 1,00 und</t>
  </si>
  <si>
    <t xml:space="preserve">Conforme projeto elétrico: Secretaria = 1,00 und</t>
  </si>
  <si>
    <t xml:space="preserve">Conforme projeto elétrico: Direção = 1,00 und</t>
  </si>
  <si>
    <t xml:space="preserve">Conforme projeto elétrico: Sala 01 = 1,00 und</t>
  </si>
  <si>
    <t xml:space="preserve">Conforme projeto elétrico: Sala 02 = 1,00 und</t>
  </si>
  <si>
    <t xml:space="preserve">Conforme projeto elétrico: Sala 03 = 1,00 und</t>
  </si>
  <si>
    <t xml:space="preserve">Conforme projeto elétrico: Sala dos professores = 1,00 und</t>
  </si>
  <si>
    <t xml:space="preserve">Conforme projeto elétrico: Sala 06  = 1,00 und</t>
  </si>
  <si>
    <t xml:space="preserve">Conforme projeto elétrico: Sala 07  = 1,00 und</t>
  </si>
  <si>
    <t xml:space="preserve">Conforme projeto elétrico: refeitório = 1,00 und</t>
  </si>
  <si>
    <t xml:space="preserve">Conforme projeto elétrico: Sala 05 = 1,00 und</t>
  </si>
  <si>
    <t xml:space="preserve">Serão utilizadas 11 caixas de passagem para ar condicionado Split. Direção não teve caixa. 10 unidades foram instaladas</t>
  </si>
  <si>
    <r>
      <rPr>
        <sz val="12"/>
        <rFont val="Arial"/>
        <family val="0"/>
        <charset val="1"/>
      </rPr>
      <t xml:space="preserve">Conforme projeto de Climatização: </t>
    </r>
    <r>
      <rPr>
        <sz val="12"/>
        <rFont val="Arial"/>
        <family val="2"/>
        <charset val="1"/>
      </rPr>
      <t xml:space="preserve">(((11,84+7,75+16,9+11,95)-(7,5*4))*0,02).: </t>
    </r>
    <r>
      <rPr>
        <sz val="12"/>
        <rFont val="Arial"/>
        <family val="0"/>
        <charset val="1"/>
      </rPr>
      <t xml:space="preserve">0,37Kg.</t>
    </r>
  </si>
  <si>
    <t xml:space="preserve">06 unidades para suporte de 03 máquinas condensadoras</t>
  </si>
  <si>
    <t xml:space="preserve">Será instalado 1 Switch na sala dos Professores</t>
  </si>
  <si>
    <t xml:space="preserve">Será instalado 1 Roteador na sala dos Professores</t>
  </si>
  <si>
    <t xml:space="preserve">Será instalado 1 Placa em ACM na fachada da obra</t>
  </si>
  <si>
    <t xml:space="preserve">Instalação dos equipamentos de rede: 1,00 unidade</t>
  </si>
  <si>
    <t xml:space="preserve">Instalação dos equipamentos de rede: 4,00 unidades instaladas</t>
  </si>
  <si>
    <t xml:space="preserve">Arquivo = (12,00*1,45*0,40)+(6,00*1,37*0,40) = 10,25 m²</t>
  </si>
  <si>
    <r>
      <rPr>
        <sz val="12"/>
        <rFont val="Arial"/>
        <family val="2"/>
        <charset val="1"/>
      </rPr>
      <t xml:space="preserve">depósito de alimentos = (</t>
    </r>
    <r>
      <rPr>
        <sz val="12"/>
        <color rgb="FF000000"/>
        <rFont val="Arial"/>
        <family val="2"/>
        <charset val="1"/>
      </rPr>
      <t xml:space="preserve">4,00*1,70*0,50</t>
    </r>
    <r>
      <rPr>
        <sz val="12"/>
        <rFont val="Arial"/>
        <family val="2"/>
        <charset val="1"/>
      </rPr>
      <t xml:space="preserve">)+(</t>
    </r>
    <r>
      <rPr>
        <sz val="12"/>
        <color rgb="FF000000"/>
        <rFont val="Arial"/>
        <family val="2"/>
        <charset val="1"/>
      </rPr>
      <t xml:space="preserve">4,00*1,54*0,50</t>
    </r>
    <r>
      <rPr>
        <sz val="12"/>
        <rFont val="Arial"/>
        <family val="2"/>
        <charset val="1"/>
      </rPr>
      <t xml:space="preserve">) = 6,48 m²</t>
    </r>
  </si>
  <si>
    <r>
      <rPr>
        <sz val="12"/>
        <rFont val="Arial"/>
        <family val="2"/>
        <charset val="1"/>
      </rPr>
      <t xml:space="preserve">deposito de vasilhas cozinha = (</t>
    </r>
    <r>
      <rPr>
        <sz val="12"/>
        <color rgb="FF000000"/>
        <rFont val="Arial"/>
        <family val="2"/>
        <charset val="1"/>
      </rPr>
      <t xml:space="preserve">4,00*1,45*0,44</t>
    </r>
    <r>
      <rPr>
        <sz val="12"/>
        <rFont val="Arial"/>
        <family val="2"/>
        <charset val="1"/>
      </rPr>
      <t xml:space="preserve">) = 2,55 m²</t>
    </r>
  </si>
  <si>
    <t xml:space="preserve">Sala 01: 1,00 quadro</t>
  </si>
  <si>
    <t xml:space="preserve">Sala 02: 1,00 quadro</t>
  </si>
  <si>
    <t xml:space="preserve">Sala 03: 1,00 quadro</t>
  </si>
  <si>
    <t xml:space="preserve">Sala 05: 1,00 quadro</t>
  </si>
  <si>
    <t xml:space="preserve">Sala 06: 1,00 quadro</t>
  </si>
  <si>
    <t xml:space="preserve">Sala 07: 1,00 quadro</t>
  </si>
  <si>
    <t xml:space="preserve">Instalação dos equipamentos de rede: Direção não teve caixa. 10 unidades foram instaladas. - 1,00 unidade</t>
  </si>
  <si>
    <t xml:space="preserve">CREA ES 50835/D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</si>
</sst>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d/mm/yy"/>
    <numFmt numFmtId="171" formatCode="0.00%"/>
    <numFmt numFmtId="172" formatCode="d/m/yyyy"/>
    <numFmt numFmtId="173" formatCode="&quot;R$ &quot;#,##0.00"/>
    <numFmt numFmtId="174" formatCode="[$R$-416]\ #,##0.00;[RED]\-[$R$-416]\ #,##0.00"/>
    <numFmt numFmtId="175" formatCode="#,##0.00"/>
    <numFmt numFmtId="176" formatCode="#,##0.000"/>
    <numFmt numFmtId="177" formatCode="0.0"/>
  </numFmts>
  <fonts count="3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1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2"/>
      <name val="Arial"/>
      <family val="2"/>
      <charset val="1"/>
    </font>
    <font>
      <sz val="10"/>
      <color rgb="FF000000"/>
      <name val="Arial"/>
      <family val="2"/>
      <charset val="1"/>
    </font>
    <font>
      <sz val="11"/>
      <name val="Arial"/>
      <family val="2"/>
      <charset val="1"/>
    </font>
    <font>
      <b val="true"/>
      <sz val="12"/>
      <color rgb="FF000000"/>
      <name val="Arial;Arial"/>
      <family val="2"/>
      <charset val="1"/>
    </font>
    <font>
      <b val="true"/>
      <sz val="12"/>
      <name val="Arial"/>
      <family val="0"/>
      <charset val="1"/>
    </font>
    <font>
      <b val="true"/>
      <sz val="11"/>
      <color rgb="FF000000"/>
      <name val="Calibri"/>
      <family val="2"/>
      <charset val="1"/>
    </font>
    <font>
      <b val="true"/>
      <sz val="11"/>
      <color rgb="FF000000"/>
      <name val="Arial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Arial"/>
      <family val="2"/>
      <charset val="1"/>
    </font>
    <font>
      <sz val="12"/>
      <color rgb="FF000000"/>
      <name val="Arial"/>
      <family val="2"/>
      <charset val="1"/>
    </font>
    <font>
      <b val="true"/>
      <sz val="10"/>
      <color rgb="FF00A933"/>
      <name val="Arial"/>
      <family val="2"/>
      <charset val="1"/>
    </font>
    <font>
      <sz val="11"/>
      <color rgb="FFC9211E"/>
      <name val="Calibri"/>
      <family val="2"/>
      <charset val="1"/>
    </font>
    <font>
      <sz val="12"/>
      <color rgb="FFC9211E"/>
      <name val="Arial"/>
      <family val="2"/>
      <charset val="1"/>
    </font>
    <font>
      <b val="true"/>
      <sz val="13"/>
      <color rgb="FF000000"/>
      <name val="Calibri"/>
      <family val="2"/>
      <charset val="1"/>
    </font>
    <font>
      <sz val="11"/>
      <name val="Calibri"/>
      <family val="2"/>
      <charset val="1"/>
    </font>
    <font>
      <b val="true"/>
      <sz val="12"/>
      <color rgb="FF00A933"/>
      <name val="Arial"/>
      <family val="2"/>
      <charset val="1"/>
    </font>
    <font>
      <sz val="12"/>
      <name val="Arial"/>
      <family val="0"/>
      <charset val="1"/>
    </font>
    <font>
      <b val="true"/>
      <sz val="12"/>
      <color rgb="FF000000"/>
      <name val="Arial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A5A5A5"/>
        <bgColor rgb="FF9999FF"/>
      </patternFill>
    </fill>
    <fill>
      <patternFill patternType="solid">
        <fgColor rgb="FFFFFFFF"/>
        <bgColor rgb="FFEEEEEE"/>
      </patternFill>
    </fill>
    <fill>
      <patternFill patternType="solid">
        <fgColor rgb="FFEDEDED"/>
        <bgColor rgb="FFEEEEEE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0CECE"/>
      </patternFill>
    </fill>
    <fill>
      <patternFill patternType="solid">
        <fgColor rgb="FFEEEEEE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3FAF46"/>
        <bgColor rgb="FF00A933"/>
      </patternFill>
    </fill>
    <fill>
      <patternFill patternType="solid">
        <fgColor rgb="FFFF8000"/>
        <bgColor rgb="FFFF6600"/>
      </patternFill>
    </fill>
    <fill>
      <patternFill patternType="solid">
        <fgColor rgb="FF81D41A"/>
        <bgColor rgb="FF3FAF46"/>
      </patternFill>
    </fill>
  </fills>
  <borders count="50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3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4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4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5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5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3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3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4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5" fontId="17" fillId="0" borderId="22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8" fillId="3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3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5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5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5" borderId="1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0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0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9" fillId="8" borderId="32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2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0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9" fillId="8" borderId="22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9" fillId="8" borderId="25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0" fillId="5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0" fillId="5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0" fillId="5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9" fillId="8" borderId="25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3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9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9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9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9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9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0" fillId="1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3" fontId="10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9" fillId="8" borderId="4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21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2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1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4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4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6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5" fillId="6" borderId="2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5" fillId="6" borderId="2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6" borderId="25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1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7" fillId="0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7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7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17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7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26" fillId="11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4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17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2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7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7" fillId="0" borderId="1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25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17" fillId="0" borderId="4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25" fillId="6" borderId="22" xfId="25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25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1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2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26" fillId="11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2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26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3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32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4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4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4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7" fontId="33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33" fillId="0" borderId="4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3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2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75" fontId="3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4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34" fillId="1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4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4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A933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8000"/>
      <rgbColor rgb="FFFF6600"/>
      <rgbColor rgb="FF666699"/>
      <rgbColor rgb="FFA5A5A5"/>
      <rgbColor rgb="FF003366"/>
      <rgbColor rgb="FF3FAF4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5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6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561960</xdr:colOff>
      <xdr:row>11</xdr:row>
      <xdr:rowOff>65160</xdr:rowOff>
    </xdr:from>
    <xdr:to>
      <xdr:col>8</xdr:col>
      <xdr:colOff>383400</xdr:colOff>
      <xdr:row>11</xdr:row>
      <xdr:rowOff>841320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9522360" y="65160"/>
          <a:ext cx="818640" cy="7761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101520</xdr:colOff>
      <xdr:row>1</xdr:row>
      <xdr:rowOff>61560</xdr:rowOff>
    </xdr:from>
    <xdr:to>
      <xdr:col>2</xdr:col>
      <xdr:colOff>434520</xdr:colOff>
      <xdr:row>6</xdr:row>
      <xdr:rowOff>100440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3360" y="236880"/>
          <a:ext cx="886680" cy="9302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B1048576"/>
  <sheetViews>
    <sheetView showFormulas="false" showGridLines="true" showRowColHeaders="true" showZeros="true" rightToLeft="false" tabSelected="true" showOutlineSymbols="true" defaultGridColor="true" view="pageBreakPreview" topLeftCell="E300" colorId="64" zoomScale="100" zoomScaleNormal="100" zoomScalePageLayoutView="100" workbookViewId="0">
      <selection pane="topLeft" activeCell="P330" activeCellId="0" sqref="P330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9.08"/>
    <col collapsed="false" customWidth="true" hidden="false" outlineLevel="0" max="4" min="4" style="1" width="11.29"/>
    <col collapsed="false" customWidth="true" hidden="false" outlineLevel="0" max="8" min="5" style="1" width="14.14"/>
    <col collapsed="false" customWidth="true" hidden="false" outlineLevel="0" max="9" min="9" style="1" width="11.54"/>
    <col collapsed="false" customWidth="true" hidden="false" outlineLevel="0" max="10" min="10" style="1" width="11.68"/>
    <col collapsed="false" customWidth="true" hidden="false" outlineLevel="0" max="11" min="11" style="1" width="9.29"/>
    <col collapsed="false" customWidth="true" hidden="false" outlineLevel="0" max="12" min="12" style="3" width="12.15"/>
    <col collapsed="false" customWidth="true" hidden="false" outlineLevel="0" max="13" min="13" style="1" width="18.54"/>
    <col collapsed="false" customWidth="true" hidden="false" outlineLevel="0" max="14" min="14" style="1" width="11.43"/>
    <col collapsed="false" customWidth="true" hidden="false" outlineLevel="0" max="15" min="15" style="1" width="11.53"/>
    <col collapsed="false" customWidth="true" hidden="false" outlineLevel="0" max="16" min="16" style="1" width="14.87"/>
    <col collapsed="false" customWidth="true" hidden="false" outlineLevel="0" max="17" min="17" style="1" width="9.29"/>
    <col collapsed="false" customWidth="true" hidden="false" outlineLevel="0" max="18" min="18" style="1" width="14.57"/>
    <col collapsed="false" customWidth="true" hidden="false" outlineLevel="0" max="19" min="19" style="1" width="11.53"/>
    <col collapsed="false" customWidth="true" hidden="false" outlineLevel="0" max="20" min="20" style="1" width="11.54"/>
    <col collapsed="false" customWidth="true" hidden="false" outlineLevel="0" max="21" min="21" style="1" width="15.76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S1" s="5"/>
      <c r="U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S2" s="5"/>
      <c r="U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S3" s="5"/>
      <c r="U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S4" s="5"/>
      <c r="U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S5" s="5"/>
      <c r="U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U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S7" s="5"/>
      <c r="U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S8" s="5"/>
      <c r="U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S9" s="5"/>
      <c r="U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S10" s="5"/>
      <c r="U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U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S12" s="5"/>
      <c r="U12" s="6"/>
    </row>
    <row r="13" s="11" customFormat="true" ht="21.55" hidden="false" customHeight="true" outlineLevel="0" collapsed="false">
      <c r="A13" s="8" t="s">
        <v>1</v>
      </c>
      <c r="B13" s="8"/>
      <c r="C13" s="8"/>
      <c r="D13" s="8"/>
      <c r="E13" s="8"/>
      <c r="F13" s="8"/>
      <c r="G13" s="8"/>
      <c r="H13" s="9" t="str">
        <f aca="false">L18</f>
        <v>MEDIÇÃO 05</v>
      </c>
      <c r="I13" s="9"/>
      <c r="J13" s="9"/>
      <c r="K13" s="9"/>
      <c r="L13" s="9"/>
      <c r="M13" s="9"/>
      <c r="N13" s="10" t="s">
        <v>2</v>
      </c>
      <c r="O13" s="10"/>
      <c r="P13" s="10"/>
      <c r="Q13" s="10"/>
      <c r="S13" s="12"/>
      <c r="U13" s="13"/>
      <c r="V13" s="1"/>
      <c r="W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5"/>
      <c r="G14" s="15"/>
      <c r="H14" s="15"/>
      <c r="I14" s="16" t="s">
        <v>5</v>
      </c>
      <c r="J14" s="16"/>
      <c r="K14" s="17" t="s">
        <v>6</v>
      </c>
      <c r="L14" s="17"/>
      <c r="M14" s="17"/>
      <c r="N14" s="18" t="s">
        <v>7</v>
      </c>
      <c r="O14" s="18"/>
      <c r="P14" s="19" t="n">
        <v>45659</v>
      </c>
      <c r="Q14" s="19"/>
      <c r="S14" s="21"/>
      <c r="U14" s="22"/>
      <c r="V14" s="1"/>
      <c r="W14" s="1"/>
    </row>
    <row r="15" s="20" customFormat="true" ht="13.8" hidden="false" customHeight="false" outlineLevel="0" collapsed="false">
      <c r="A15" s="14"/>
      <c r="B15" s="14"/>
      <c r="C15" s="14"/>
      <c r="D15" s="15"/>
      <c r="E15" s="15"/>
      <c r="F15" s="15"/>
      <c r="G15" s="15"/>
      <c r="H15" s="15"/>
      <c r="I15" s="16"/>
      <c r="J15" s="16"/>
      <c r="K15" s="17"/>
      <c r="L15" s="17"/>
      <c r="M15" s="17"/>
      <c r="N15" s="23" t="s">
        <v>8</v>
      </c>
      <c r="O15" s="23"/>
      <c r="P15" s="19" t="n">
        <v>45874</v>
      </c>
      <c r="Q15" s="19"/>
      <c r="R15" s="24"/>
      <c r="S15" s="21"/>
      <c r="U15" s="22"/>
      <c r="V15" s="1"/>
      <c r="W15" s="1"/>
    </row>
    <row r="16" s="20" customFormat="true" ht="23.85" hidden="false" customHeight="true" outlineLevel="0" collapsed="false">
      <c r="A16" s="25" t="s">
        <v>9</v>
      </c>
      <c r="B16" s="25"/>
      <c r="C16" s="25"/>
      <c r="D16" s="26" t="s">
        <v>10</v>
      </c>
      <c r="E16" s="26"/>
      <c r="F16" s="26"/>
      <c r="G16" s="26"/>
      <c r="H16" s="26"/>
      <c r="I16" s="27" t="n">
        <v>45821</v>
      </c>
      <c r="J16" s="27"/>
      <c r="K16" s="28" t="s">
        <v>11</v>
      </c>
      <c r="L16" s="29" t="n">
        <v>45873</v>
      </c>
      <c r="M16" s="29"/>
      <c r="N16" s="30" t="s">
        <v>12</v>
      </c>
      <c r="O16" s="30"/>
      <c r="P16" s="31" t="s">
        <v>13</v>
      </c>
      <c r="Q16" s="31"/>
      <c r="R16" s="24"/>
      <c r="S16" s="21"/>
      <c r="U16" s="22"/>
      <c r="V16" s="1"/>
      <c r="W16" s="1"/>
    </row>
    <row r="17" s="20" customFormat="true" ht="18.75" hidden="false" customHeight="true" outlineLevel="0" collapsed="false">
      <c r="A17" s="32" t="s">
        <v>14</v>
      </c>
      <c r="B17" s="32"/>
      <c r="C17" s="32"/>
      <c r="D17" s="32"/>
      <c r="E17" s="32"/>
      <c r="F17" s="32"/>
      <c r="G17" s="32"/>
      <c r="H17" s="32"/>
      <c r="I17" s="33" t="str">
        <f aca="false">L18</f>
        <v>MEDIÇÃO 05</v>
      </c>
      <c r="J17" s="33"/>
      <c r="K17" s="33"/>
      <c r="L17" s="34" t="n">
        <f aca="false">O305</f>
        <v>149512.951532396</v>
      </c>
      <c r="M17" s="34"/>
      <c r="N17" s="35" t="s">
        <v>15</v>
      </c>
      <c r="O17" s="36" t="n">
        <f aca="false">K305</f>
        <v>0.248428750928701</v>
      </c>
      <c r="P17" s="37" t="s">
        <v>16</v>
      </c>
      <c r="Q17" s="38" t="n">
        <f aca="false">K306</f>
        <v>0.936616152264255</v>
      </c>
      <c r="S17" s="21"/>
      <c r="U17" s="22"/>
      <c r="V17" s="1"/>
      <c r="W17" s="1"/>
    </row>
    <row r="18" s="2" customFormat="true" ht="16.5" hidden="false" customHeight="true" outlineLevel="0" collapsed="false">
      <c r="A18" s="39" t="s">
        <v>17</v>
      </c>
      <c r="B18" s="40" t="s">
        <v>18</v>
      </c>
      <c r="C18" s="40" t="s">
        <v>19</v>
      </c>
      <c r="D18" s="41" t="s">
        <v>20</v>
      </c>
      <c r="E18" s="41" t="s">
        <v>21</v>
      </c>
      <c r="F18" s="41"/>
      <c r="G18" s="41"/>
      <c r="H18" s="42" t="s">
        <v>22</v>
      </c>
      <c r="I18" s="43" t="s">
        <v>23</v>
      </c>
      <c r="J18" s="43"/>
      <c r="K18" s="43"/>
      <c r="L18" s="44" t="s">
        <v>24</v>
      </c>
      <c r="M18" s="44"/>
      <c r="N18" s="44"/>
      <c r="O18" s="45" t="s">
        <v>25</v>
      </c>
      <c r="P18" s="45"/>
      <c r="Q18" s="45"/>
      <c r="S18" s="46"/>
      <c r="U18" s="47"/>
      <c r="V18" s="1"/>
      <c r="W18" s="1"/>
    </row>
    <row r="19" s="2" customFormat="true" ht="25.1" hidden="false" customHeight="false" outlineLevel="0" collapsed="false">
      <c r="A19" s="39"/>
      <c r="B19" s="40"/>
      <c r="C19" s="40"/>
      <c r="D19" s="41"/>
      <c r="E19" s="41" t="s">
        <v>26</v>
      </c>
      <c r="F19" s="41" t="s">
        <v>27</v>
      </c>
      <c r="G19" s="41" t="s">
        <v>28</v>
      </c>
      <c r="H19" s="42"/>
      <c r="I19" s="48" t="s">
        <v>20</v>
      </c>
      <c r="J19" s="41" t="s">
        <v>29</v>
      </c>
      <c r="K19" s="49" t="s">
        <v>30</v>
      </c>
      <c r="L19" s="48" t="s">
        <v>20</v>
      </c>
      <c r="M19" s="50" t="s">
        <v>29</v>
      </c>
      <c r="N19" s="49" t="s">
        <v>30</v>
      </c>
      <c r="O19" s="51" t="s">
        <v>20</v>
      </c>
      <c r="P19" s="50" t="s">
        <v>29</v>
      </c>
      <c r="Q19" s="49" t="s">
        <v>30</v>
      </c>
      <c r="S19" s="52"/>
      <c r="U19" s="47"/>
      <c r="V19" s="1"/>
      <c r="W19" s="1"/>
    </row>
    <row r="20" customFormat="false" ht="13.8" hidden="false" customHeight="false" outlineLevel="0" collapsed="false">
      <c r="A20" s="53" t="n">
        <v>1</v>
      </c>
      <c r="B20" s="54" t="s">
        <v>31</v>
      </c>
      <c r="C20" s="55"/>
      <c r="D20" s="56"/>
      <c r="E20" s="56"/>
      <c r="F20" s="56"/>
      <c r="G20" s="56"/>
      <c r="H20" s="56"/>
      <c r="I20" s="57"/>
      <c r="J20" s="58"/>
      <c r="K20" s="59"/>
      <c r="L20" s="60"/>
      <c r="M20" s="61" t="n">
        <f aca="false">SUM(M21:M23)</f>
        <v>0</v>
      </c>
      <c r="N20" s="59"/>
      <c r="O20" s="58"/>
      <c r="P20" s="61" t="n">
        <f aca="false">SUM(P21:P23)</f>
        <v>2339.112706</v>
      </c>
      <c r="Q20" s="59"/>
      <c r="T20" s="62"/>
    </row>
    <row r="21" customFormat="false" ht="15" hidden="false" customHeight="false" outlineLevel="0" collapsed="false">
      <c r="A21" s="63" t="s">
        <v>32</v>
      </c>
      <c r="B21" s="64" t="s">
        <v>33</v>
      </c>
      <c r="C21" s="65" t="s">
        <v>34</v>
      </c>
      <c r="D21" s="66" t="n">
        <v>8</v>
      </c>
      <c r="E21" s="66" t="n">
        <v>0</v>
      </c>
      <c r="F21" s="67"/>
      <c r="G21" s="66" t="n">
        <f aca="false">D21+E21-F21</f>
        <v>8</v>
      </c>
      <c r="H21" s="68" t="n">
        <v>254.81764</v>
      </c>
      <c r="I21" s="69" t="n">
        <v>8</v>
      </c>
      <c r="J21" s="70" t="n">
        <f aca="false">I21*H21</f>
        <v>2038.54112</v>
      </c>
      <c r="K21" s="71" t="n">
        <f aca="false">I21/G21</f>
        <v>1</v>
      </c>
      <c r="L21" s="66" t="n">
        <f aca="false">IFERROR(VLOOKUP(A21,'MEMO CALCULO 05'!$B$2:$E$299,4,0),0)</f>
        <v>0</v>
      </c>
      <c r="M21" s="72" t="n">
        <f aca="false">L21*H21</f>
        <v>0</v>
      </c>
      <c r="N21" s="73" t="n">
        <f aca="false">L21/G21</f>
        <v>0</v>
      </c>
      <c r="O21" s="74" t="n">
        <f aca="false">I21+L21</f>
        <v>8</v>
      </c>
      <c r="P21" s="75" t="n">
        <f aca="false">J21+M21</f>
        <v>2038.54112</v>
      </c>
      <c r="Q21" s="76" t="n">
        <f aca="false">K21+N21</f>
        <v>1</v>
      </c>
      <c r="R21" s="62"/>
      <c r="T21" s="62"/>
    </row>
    <row r="22" customFormat="false" ht="43.2" hidden="false" customHeight="false" outlineLevel="0" collapsed="false">
      <c r="A22" s="63" t="s">
        <v>35</v>
      </c>
      <c r="B22" s="64" t="s">
        <v>36</v>
      </c>
      <c r="C22" s="65" t="s">
        <v>37</v>
      </c>
      <c r="D22" s="66" t="n">
        <v>0</v>
      </c>
      <c r="E22" s="66" t="n">
        <v>0</v>
      </c>
      <c r="F22" s="67"/>
      <c r="G22" s="66" t="n">
        <f aca="false">D22+E22-F22</f>
        <v>0</v>
      </c>
      <c r="H22" s="68" t="n">
        <v>158.562432</v>
      </c>
      <c r="I22" s="69" t="n">
        <v>0</v>
      </c>
      <c r="J22" s="70" t="n">
        <f aca="false">I22*H22</f>
        <v>0</v>
      </c>
      <c r="K22" s="71" t="n">
        <v>0</v>
      </c>
      <c r="L22" s="66" t="n">
        <f aca="false">IFERROR(VLOOKUP(A22,'MEMO CALCULO 05'!$B$2:$E$299,4,0),0)</f>
        <v>0</v>
      </c>
      <c r="M22" s="72" t="n">
        <f aca="false">L22*H22</f>
        <v>0</v>
      </c>
      <c r="N22" s="73" t="n">
        <v>0</v>
      </c>
      <c r="O22" s="74" t="n">
        <f aca="false">I22+L22</f>
        <v>0</v>
      </c>
      <c r="P22" s="75" t="n">
        <f aca="false">J22+M22</f>
        <v>0</v>
      </c>
      <c r="Q22" s="76" t="n">
        <f aca="false">K22+N22</f>
        <v>0</v>
      </c>
      <c r="R22" s="62"/>
      <c r="T22" s="62"/>
    </row>
    <row r="23" customFormat="false" ht="22.35" hidden="false" customHeight="false" outlineLevel="0" collapsed="false">
      <c r="A23" s="63" t="s">
        <v>38</v>
      </c>
      <c r="B23" s="64" t="s">
        <v>39</v>
      </c>
      <c r="C23" s="65" t="s">
        <v>34</v>
      </c>
      <c r="D23" s="66" t="n">
        <v>12.25</v>
      </c>
      <c r="E23" s="66" t="n">
        <v>0</v>
      </c>
      <c r="F23" s="67"/>
      <c r="G23" s="66" t="n">
        <f aca="false">D23+E23-F23</f>
        <v>12.25</v>
      </c>
      <c r="H23" s="68" t="n">
        <v>24.536456</v>
      </c>
      <c r="I23" s="69" t="n">
        <v>12.25</v>
      </c>
      <c r="J23" s="70" t="n">
        <f aca="false">I23*H23</f>
        <v>300.571586</v>
      </c>
      <c r="K23" s="71" t="n">
        <f aca="false">I23/G23</f>
        <v>1</v>
      </c>
      <c r="L23" s="66" t="n">
        <f aca="false">IFERROR(VLOOKUP(A23,'MEMO CALCULO 05'!$B$2:$E$299,4,0),0)</f>
        <v>0</v>
      </c>
      <c r="M23" s="72" t="n">
        <f aca="false">L23*H23</f>
        <v>0</v>
      </c>
      <c r="N23" s="73" t="n">
        <f aca="false">L23/G23</f>
        <v>0</v>
      </c>
      <c r="O23" s="74" t="n">
        <f aca="false">I23+L23</f>
        <v>12.25</v>
      </c>
      <c r="P23" s="75" t="n">
        <f aca="false">J23+M23</f>
        <v>300.571586</v>
      </c>
      <c r="Q23" s="76" t="n">
        <f aca="false">K23+N23</f>
        <v>1</v>
      </c>
      <c r="R23" s="62"/>
      <c r="T23" s="62"/>
    </row>
    <row r="24" customFormat="false" ht="13.8" hidden="false" customHeight="false" outlineLevel="0" collapsed="false">
      <c r="A24" s="53" t="n">
        <v>2</v>
      </c>
      <c r="B24" s="54" t="s">
        <v>40</v>
      </c>
      <c r="C24" s="55"/>
      <c r="D24" s="56"/>
      <c r="E24" s="56"/>
      <c r="F24" s="56"/>
      <c r="G24" s="56"/>
      <c r="H24" s="77"/>
      <c r="I24" s="57"/>
      <c r="J24" s="58"/>
      <c r="K24" s="59"/>
      <c r="L24" s="57"/>
      <c r="M24" s="61" t="n">
        <f aca="false">SUM(M25:M50)</f>
        <v>323.57056879703</v>
      </c>
      <c r="N24" s="58"/>
      <c r="O24" s="58"/>
      <c r="P24" s="61" t="n">
        <f aca="false">SUM(P25:P50)</f>
        <v>3301.76519656894</v>
      </c>
      <c r="Q24" s="59"/>
      <c r="R24" s="62"/>
      <c r="T24" s="62"/>
    </row>
    <row r="25" customFormat="false" ht="13.8" hidden="false" customHeight="false" outlineLevel="0" collapsed="false">
      <c r="A25" s="63" t="s">
        <v>41</v>
      </c>
      <c r="B25" s="64" t="s">
        <v>42</v>
      </c>
      <c r="C25" s="65" t="s">
        <v>34</v>
      </c>
      <c r="D25" s="66" t="n">
        <v>8.11</v>
      </c>
      <c r="E25" s="66" t="n">
        <v>0</v>
      </c>
      <c r="F25" s="66"/>
      <c r="G25" s="66" t="n">
        <f aca="false">D25+E25-F25</f>
        <v>8.11</v>
      </c>
      <c r="H25" s="68" t="n">
        <v>52.241252</v>
      </c>
      <c r="I25" s="69" t="n">
        <v>0.12</v>
      </c>
      <c r="J25" s="70" t="n">
        <f aca="false">I25*H25</f>
        <v>6.26895024</v>
      </c>
      <c r="K25" s="71" t="n">
        <f aca="false">I25/G25</f>
        <v>0.0147965474722565</v>
      </c>
      <c r="L25" s="66" t="n">
        <f aca="false">IFERROR(VLOOKUP(A25,'MEMO CALCULO 05'!$B$2:$E$299,4,0),0)</f>
        <v>0.07</v>
      </c>
      <c r="M25" s="72" t="n">
        <f aca="false">L25*H25</f>
        <v>3.65688764</v>
      </c>
      <c r="N25" s="73" t="n">
        <f aca="false">L25/G25</f>
        <v>0.00863131935881628</v>
      </c>
      <c r="O25" s="74" t="n">
        <f aca="false">I25+L25</f>
        <v>0.19</v>
      </c>
      <c r="P25" s="75" t="n">
        <f aca="false">J25+M25</f>
        <v>9.92583788</v>
      </c>
      <c r="Q25" s="76" t="n">
        <f aca="false">K25+N25</f>
        <v>0.0234278668310728</v>
      </c>
      <c r="R25" s="62"/>
      <c r="T25" s="62"/>
    </row>
    <row r="26" customFormat="false" ht="22.35" hidden="false" customHeight="false" outlineLevel="0" collapsed="false">
      <c r="A26" s="63" t="s">
        <v>43</v>
      </c>
      <c r="B26" s="64" t="s">
        <v>44</v>
      </c>
      <c r="C26" s="65" t="s">
        <v>34</v>
      </c>
      <c r="D26" s="66" t="n">
        <v>0</v>
      </c>
      <c r="E26" s="66" t="n">
        <v>0</v>
      </c>
      <c r="F26" s="66"/>
      <c r="G26" s="66" t="n">
        <f aca="false">D26+E26-F26</f>
        <v>0</v>
      </c>
      <c r="H26" s="68" t="n">
        <v>3.926664</v>
      </c>
      <c r="I26" s="78" t="n">
        <v>0</v>
      </c>
      <c r="J26" s="70" t="n">
        <f aca="false">I26*H26</f>
        <v>0</v>
      </c>
      <c r="K26" s="71" t="n">
        <v>0</v>
      </c>
      <c r="L26" s="66" t="n">
        <f aca="false">IFERROR(VLOOKUP(A26,'MEMO CALCULO 05'!$B$2:$E$299,4,0),0)</f>
        <v>0</v>
      </c>
      <c r="M26" s="72" t="n">
        <f aca="false">L26*H26</f>
        <v>0</v>
      </c>
      <c r="N26" s="73" t="n">
        <v>0</v>
      </c>
      <c r="O26" s="79" t="n">
        <f aca="false">I26+L26</f>
        <v>0</v>
      </c>
      <c r="P26" s="75" t="n">
        <f aca="false">J26+M26</f>
        <v>0</v>
      </c>
      <c r="Q26" s="80" t="n">
        <f aca="false">K26+N26</f>
        <v>0</v>
      </c>
      <c r="R26" s="62"/>
      <c r="T26" s="62"/>
    </row>
    <row r="27" customFormat="false" ht="13.8" hidden="false" customHeight="false" outlineLevel="0" collapsed="false">
      <c r="A27" s="63" t="s">
        <v>45</v>
      </c>
      <c r="B27" s="64" t="s">
        <v>46</v>
      </c>
      <c r="C27" s="65" t="s">
        <v>34</v>
      </c>
      <c r="D27" s="66" t="n">
        <v>0</v>
      </c>
      <c r="E27" s="66" t="n">
        <v>0</v>
      </c>
      <c r="F27" s="66"/>
      <c r="G27" s="66" t="n">
        <f aca="false">D27+E27-F27</f>
        <v>0</v>
      </c>
      <c r="H27" s="68" t="n">
        <v>14.626304</v>
      </c>
      <c r="I27" s="69" t="n">
        <v>0</v>
      </c>
      <c r="J27" s="70" t="n">
        <f aca="false">I27*H27</f>
        <v>0</v>
      </c>
      <c r="K27" s="71" t="n">
        <v>0</v>
      </c>
      <c r="L27" s="66" t="n">
        <f aca="false">IFERROR(VLOOKUP(A27,'MEMO CALCULO 05'!$B$2:$E$299,4,0),0)</f>
        <v>0</v>
      </c>
      <c r="M27" s="72" t="n">
        <f aca="false">L27*H27</f>
        <v>0</v>
      </c>
      <c r="N27" s="73" t="n">
        <v>0</v>
      </c>
      <c r="O27" s="74" t="n">
        <f aca="false">I27+L27</f>
        <v>0</v>
      </c>
      <c r="P27" s="75" t="n">
        <f aca="false">J27+M27</f>
        <v>0</v>
      </c>
      <c r="Q27" s="76" t="n">
        <f aca="false">K27+N27</f>
        <v>0</v>
      </c>
      <c r="R27" s="62"/>
      <c r="T27" s="62"/>
    </row>
    <row r="28" customFormat="false" ht="13.8" hidden="false" customHeight="false" outlineLevel="0" collapsed="false">
      <c r="A28" s="63" t="s">
        <v>47</v>
      </c>
      <c r="B28" s="64" t="s">
        <v>48</v>
      </c>
      <c r="C28" s="65" t="s">
        <v>34</v>
      </c>
      <c r="D28" s="66" t="n">
        <v>0</v>
      </c>
      <c r="E28" s="66" t="n">
        <v>0</v>
      </c>
      <c r="F28" s="66"/>
      <c r="G28" s="66" t="n">
        <f aca="false">D28+E28-F28</f>
        <v>0</v>
      </c>
      <c r="H28" s="68" t="n">
        <v>18.417924</v>
      </c>
      <c r="I28" s="69" t="n">
        <v>0</v>
      </c>
      <c r="J28" s="70" t="n">
        <f aca="false">I28*H28</f>
        <v>0</v>
      </c>
      <c r="K28" s="71" t="n">
        <v>0</v>
      </c>
      <c r="L28" s="66" t="n">
        <f aca="false">IFERROR(VLOOKUP(A28,'MEMO CALCULO 05'!$B$2:$E$299,4,0),0)</f>
        <v>0</v>
      </c>
      <c r="M28" s="72" t="n">
        <f aca="false">L28*H28</f>
        <v>0</v>
      </c>
      <c r="N28" s="73" t="n">
        <v>0</v>
      </c>
      <c r="O28" s="74" t="n">
        <f aca="false">I28+L28</f>
        <v>0</v>
      </c>
      <c r="P28" s="75" t="n">
        <f aca="false">J28+M28</f>
        <v>0</v>
      </c>
      <c r="Q28" s="76" t="n">
        <f aca="false">K28+N28</f>
        <v>0</v>
      </c>
      <c r="R28" s="62"/>
      <c r="T28" s="62"/>
    </row>
    <row r="29" customFormat="false" ht="13.8" hidden="false" customHeight="false" outlineLevel="0" collapsed="false">
      <c r="A29" s="63" t="s">
        <v>49</v>
      </c>
      <c r="B29" s="64" t="s">
        <v>50</v>
      </c>
      <c r="C29" s="65" t="s">
        <v>34</v>
      </c>
      <c r="D29" s="66" t="n">
        <v>50.99</v>
      </c>
      <c r="E29" s="66" t="n">
        <v>83.525</v>
      </c>
      <c r="F29" s="66"/>
      <c r="G29" s="66" t="n">
        <f aca="false">D29+E29-F29</f>
        <v>134.515</v>
      </c>
      <c r="H29" s="68" t="n">
        <v>10.450328</v>
      </c>
      <c r="I29" s="69" t="n">
        <v>83.525</v>
      </c>
      <c r="J29" s="70" t="n">
        <f aca="false">I29*H29</f>
        <v>872.8636462</v>
      </c>
      <c r="K29" s="71" t="n">
        <f aca="false">I29/G29</f>
        <v>0.620934468274914</v>
      </c>
      <c r="L29" s="66" t="n">
        <f aca="false">IFERROR(VLOOKUP(A29,'MEMO CALCULO 05'!$B$2:$E$299,4,0),0)</f>
        <v>0</v>
      </c>
      <c r="M29" s="72" t="n">
        <f aca="false">L29*H29</f>
        <v>0</v>
      </c>
      <c r="N29" s="73" t="n">
        <f aca="false">L29/G29</f>
        <v>0</v>
      </c>
      <c r="O29" s="74" t="n">
        <f aca="false">I29+L29</f>
        <v>83.525</v>
      </c>
      <c r="P29" s="75" t="n">
        <f aca="false">J29+M29</f>
        <v>872.8636462</v>
      </c>
      <c r="Q29" s="76" t="n">
        <f aca="false">K29+N29</f>
        <v>0.620934468274914</v>
      </c>
      <c r="R29" s="62"/>
      <c r="T29" s="62"/>
    </row>
    <row r="30" customFormat="false" ht="13.8" hidden="false" customHeight="false" outlineLevel="0" collapsed="false">
      <c r="A30" s="63" t="s">
        <v>51</v>
      </c>
      <c r="B30" s="64" t="s">
        <v>52</v>
      </c>
      <c r="C30" s="65" t="s">
        <v>34</v>
      </c>
      <c r="D30" s="66" t="n">
        <v>0</v>
      </c>
      <c r="E30" s="66" t="n">
        <v>0</v>
      </c>
      <c r="F30" s="66"/>
      <c r="G30" s="66" t="n">
        <f aca="false">D30+E30-F30</f>
        <v>0</v>
      </c>
      <c r="H30" s="68" t="n">
        <v>16.714292</v>
      </c>
      <c r="I30" s="69" t="n">
        <v>0</v>
      </c>
      <c r="J30" s="70" t="n">
        <f aca="false">I30*H30</f>
        <v>0</v>
      </c>
      <c r="K30" s="71" t="n">
        <v>0</v>
      </c>
      <c r="L30" s="66" t="n">
        <f aca="false">IFERROR(VLOOKUP(A30,'MEMO CALCULO 05'!$B$2:$E$299,4,0),0)</f>
        <v>0</v>
      </c>
      <c r="M30" s="72" t="n">
        <f aca="false">L30*H30</f>
        <v>0</v>
      </c>
      <c r="N30" s="73" t="n">
        <v>0</v>
      </c>
      <c r="O30" s="74" t="n">
        <f aca="false">I30+L30</f>
        <v>0</v>
      </c>
      <c r="P30" s="75" t="n">
        <f aca="false">J30+M30</f>
        <v>0</v>
      </c>
      <c r="Q30" s="76" t="n">
        <f aca="false">K30+N30</f>
        <v>0</v>
      </c>
      <c r="R30" s="62"/>
      <c r="T30" s="62"/>
    </row>
    <row r="31" customFormat="false" ht="13.8" hidden="false" customHeight="false" outlineLevel="0" collapsed="false">
      <c r="A31" s="63" t="s">
        <v>53</v>
      </c>
      <c r="B31" s="64" t="s">
        <v>54</v>
      </c>
      <c r="C31" s="65" t="s">
        <v>34</v>
      </c>
      <c r="D31" s="66" t="n">
        <v>0</v>
      </c>
      <c r="E31" s="66" t="n">
        <v>0</v>
      </c>
      <c r="F31" s="66"/>
      <c r="G31" s="66" t="n">
        <f aca="false">D31+E31-F31</f>
        <v>0</v>
      </c>
      <c r="H31" s="68" t="n">
        <v>10.450328</v>
      </c>
      <c r="I31" s="69" t="n">
        <v>0</v>
      </c>
      <c r="J31" s="70" t="n">
        <f aca="false">I31*H31</f>
        <v>0</v>
      </c>
      <c r="K31" s="71" t="n">
        <v>0</v>
      </c>
      <c r="L31" s="66" t="n">
        <f aca="false">IFERROR(VLOOKUP(A31,'MEMO CALCULO 05'!$B$2:$E$299,4,0),0)</f>
        <v>0</v>
      </c>
      <c r="M31" s="72" t="n">
        <f aca="false">L31*H31</f>
        <v>0</v>
      </c>
      <c r="N31" s="73" t="n">
        <v>0</v>
      </c>
      <c r="O31" s="74" t="n">
        <f aca="false">I31+L31</f>
        <v>0</v>
      </c>
      <c r="P31" s="75" t="n">
        <f aca="false">J31+M31</f>
        <v>0</v>
      </c>
      <c r="Q31" s="76" t="n">
        <f aca="false">K31+N31</f>
        <v>0</v>
      </c>
      <c r="R31" s="62"/>
      <c r="T31" s="62"/>
    </row>
    <row r="32" customFormat="false" ht="13.8" hidden="false" customHeight="false" outlineLevel="0" collapsed="false">
      <c r="A32" s="63" t="s">
        <v>55</v>
      </c>
      <c r="B32" s="64" t="s">
        <v>56</v>
      </c>
      <c r="C32" s="65" t="s">
        <v>57</v>
      </c>
      <c r="D32" s="66" t="n">
        <v>0</v>
      </c>
      <c r="E32" s="66" t="n">
        <v>0</v>
      </c>
      <c r="F32" s="66"/>
      <c r="G32" s="66" t="n">
        <f aca="false">D32+E32-F32</f>
        <v>0</v>
      </c>
      <c r="H32" s="68" t="n">
        <v>21.60704</v>
      </c>
      <c r="I32" s="69" t="n">
        <v>0</v>
      </c>
      <c r="J32" s="70" t="n">
        <f aca="false">I32*H32</f>
        <v>0</v>
      </c>
      <c r="K32" s="71" t="n">
        <v>0</v>
      </c>
      <c r="L32" s="66" t="n">
        <f aca="false">IFERROR(VLOOKUP(A32,'MEMO CALCULO 05'!$B$2:$E$299,4,0),0)</f>
        <v>0</v>
      </c>
      <c r="M32" s="72" t="n">
        <f aca="false">L32*H32</f>
        <v>0</v>
      </c>
      <c r="N32" s="73" t="n">
        <v>0</v>
      </c>
      <c r="O32" s="74" t="n">
        <f aca="false">I32+L32</f>
        <v>0</v>
      </c>
      <c r="P32" s="75" t="n">
        <f aca="false">J32+M32</f>
        <v>0</v>
      </c>
      <c r="Q32" s="76" t="n">
        <f aca="false">K32+N32</f>
        <v>0</v>
      </c>
      <c r="R32" s="62"/>
      <c r="T32" s="62"/>
    </row>
    <row r="33" customFormat="false" ht="13.8" hidden="false" customHeight="false" outlineLevel="0" collapsed="false">
      <c r="A33" s="63" t="s">
        <v>58</v>
      </c>
      <c r="B33" s="64" t="s">
        <v>59</v>
      </c>
      <c r="C33" s="65" t="s">
        <v>57</v>
      </c>
      <c r="D33" s="66" t="n">
        <v>0</v>
      </c>
      <c r="E33" s="66" t="n">
        <v>0</v>
      </c>
      <c r="F33" s="66"/>
      <c r="G33" s="66" t="n">
        <f aca="false">D33+E33-F33</f>
        <v>0</v>
      </c>
      <c r="H33" s="68" t="n">
        <v>11.187876</v>
      </c>
      <c r="I33" s="69" t="n">
        <v>0</v>
      </c>
      <c r="J33" s="70" t="n">
        <f aca="false">I33*H33</f>
        <v>0</v>
      </c>
      <c r="K33" s="71" t="n">
        <v>0</v>
      </c>
      <c r="L33" s="66" t="n">
        <f aca="false">IFERROR(VLOOKUP(A33,'MEMO CALCULO 05'!$B$2:$E$299,4,0),0)</f>
        <v>0</v>
      </c>
      <c r="M33" s="72" t="n">
        <f aca="false">L33*H33</f>
        <v>0</v>
      </c>
      <c r="N33" s="73" t="n">
        <v>0</v>
      </c>
      <c r="O33" s="74" t="n">
        <f aca="false">I33+L33</f>
        <v>0</v>
      </c>
      <c r="P33" s="75" t="n">
        <f aca="false">J33+M33</f>
        <v>0</v>
      </c>
      <c r="Q33" s="76" t="n">
        <f aca="false">K33+N33</f>
        <v>0</v>
      </c>
      <c r="R33" s="62"/>
      <c r="T33" s="62"/>
    </row>
    <row r="34" customFormat="false" ht="13.8" hidden="false" customHeight="false" outlineLevel="0" collapsed="false">
      <c r="A34" s="63" t="s">
        <v>60</v>
      </c>
      <c r="B34" s="64" t="s">
        <v>61</v>
      </c>
      <c r="C34" s="65" t="s">
        <v>37</v>
      </c>
      <c r="D34" s="66" t="n">
        <v>0</v>
      </c>
      <c r="E34" s="66" t="n">
        <v>0</v>
      </c>
      <c r="F34" s="66"/>
      <c r="G34" s="66" t="n">
        <f aca="false">D34+E34-F34</f>
        <v>0</v>
      </c>
      <c r="H34" s="68" t="n">
        <v>2.430792</v>
      </c>
      <c r="I34" s="69" t="n">
        <v>0</v>
      </c>
      <c r="J34" s="70" t="n">
        <f aca="false">I34*H34</f>
        <v>0</v>
      </c>
      <c r="K34" s="71" t="n">
        <v>0</v>
      </c>
      <c r="L34" s="66" t="n">
        <f aca="false">IFERROR(VLOOKUP(A34,'MEMO CALCULO 05'!$B$2:$E$299,4,0),0)</f>
        <v>0</v>
      </c>
      <c r="M34" s="72" t="n">
        <f aca="false">L34*H34</f>
        <v>0</v>
      </c>
      <c r="N34" s="73" t="n">
        <v>0</v>
      </c>
      <c r="O34" s="74" t="n">
        <f aca="false">I34+L34</f>
        <v>0</v>
      </c>
      <c r="P34" s="75" t="n">
        <f aca="false">J34+M34</f>
        <v>0</v>
      </c>
      <c r="Q34" s="76" t="n">
        <f aca="false">K34+N34</f>
        <v>0</v>
      </c>
      <c r="R34" s="62"/>
      <c r="T34" s="62"/>
    </row>
    <row r="35" customFormat="false" ht="13.8" hidden="false" customHeight="false" outlineLevel="0" collapsed="false">
      <c r="A35" s="63" t="s">
        <v>62</v>
      </c>
      <c r="B35" s="64" t="s">
        <v>63</v>
      </c>
      <c r="C35" s="65" t="s">
        <v>64</v>
      </c>
      <c r="D35" s="66" t="n">
        <v>0.300000000000001</v>
      </c>
      <c r="E35" s="66" t="n">
        <v>0</v>
      </c>
      <c r="F35" s="66"/>
      <c r="G35" s="66" t="n">
        <f aca="false">D35+E35-F35</f>
        <v>0.300000000000001</v>
      </c>
      <c r="H35" s="68" t="n">
        <v>62.69158</v>
      </c>
      <c r="I35" s="69" t="n">
        <v>0</v>
      </c>
      <c r="J35" s="70" t="n">
        <f aca="false">I35*H35</f>
        <v>0</v>
      </c>
      <c r="K35" s="71" t="n">
        <v>0</v>
      </c>
      <c r="L35" s="66" t="n">
        <f aca="false">IFERROR(VLOOKUP(A35,'MEMO CALCULO 05'!$B$2:$E$299,4,0),0)</f>
        <v>0</v>
      </c>
      <c r="M35" s="72" t="n">
        <f aca="false">L35*H35</f>
        <v>0</v>
      </c>
      <c r="N35" s="73" t="n">
        <f aca="false">L35/G35</f>
        <v>0</v>
      </c>
      <c r="O35" s="74" t="n">
        <f aca="false">I35+L35</f>
        <v>0</v>
      </c>
      <c r="P35" s="75" t="n">
        <f aca="false">J35+M35</f>
        <v>0</v>
      </c>
      <c r="Q35" s="76" t="n">
        <f aca="false">K35+N35</f>
        <v>0</v>
      </c>
      <c r="R35" s="62"/>
      <c r="T35" s="62"/>
    </row>
    <row r="36" customFormat="false" ht="13.8" hidden="false" customHeight="false" outlineLevel="0" collapsed="false">
      <c r="A36" s="63" t="s">
        <v>65</v>
      </c>
      <c r="B36" s="64" t="s">
        <v>66</v>
      </c>
      <c r="C36" s="65" t="s">
        <v>34</v>
      </c>
      <c r="D36" s="66" t="n">
        <v>0</v>
      </c>
      <c r="E36" s="66" t="n">
        <v>0</v>
      </c>
      <c r="F36" s="66"/>
      <c r="G36" s="66" t="n">
        <f aca="false">D36+E36-F36</f>
        <v>0</v>
      </c>
      <c r="H36" s="68" t="n">
        <v>25.928448</v>
      </c>
      <c r="I36" s="69" t="n">
        <v>0</v>
      </c>
      <c r="J36" s="70" t="n">
        <f aca="false">I36*H36</f>
        <v>0</v>
      </c>
      <c r="K36" s="71" t="n">
        <v>0</v>
      </c>
      <c r="L36" s="66" t="n">
        <f aca="false">IFERROR(VLOOKUP(A36,'MEMO CALCULO 05'!$B$2:$E$299,4,0),0)</f>
        <v>0</v>
      </c>
      <c r="M36" s="72" t="n">
        <f aca="false">L36*H36</f>
        <v>0</v>
      </c>
      <c r="N36" s="73" t="n">
        <v>0</v>
      </c>
      <c r="O36" s="74" t="n">
        <f aca="false">I36+L36</f>
        <v>0</v>
      </c>
      <c r="P36" s="75" t="n">
        <f aca="false">J36+M36</f>
        <v>0</v>
      </c>
      <c r="Q36" s="76" t="n">
        <f aca="false">K36+N36</f>
        <v>0</v>
      </c>
      <c r="R36" s="62"/>
      <c r="T36" s="62"/>
    </row>
    <row r="37" customFormat="false" ht="13.8" hidden="false" customHeight="false" outlineLevel="0" collapsed="false">
      <c r="A37" s="63" t="s">
        <v>67</v>
      </c>
      <c r="B37" s="64" t="s">
        <v>68</v>
      </c>
      <c r="C37" s="65" t="s">
        <v>57</v>
      </c>
      <c r="D37" s="66" t="n">
        <v>0</v>
      </c>
      <c r="E37" s="66" t="n">
        <v>0</v>
      </c>
      <c r="F37" s="66"/>
      <c r="G37" s="66" t="n">
        <f aca="false">D37+E37-F37</f>
        <v>0</v>
      </c>
      <c r="H37" s="68" t="n">
        <v>15.519672</v>
      </c>
      <c r="I37" s="69" t="n">
        <v>0</v>
      </c>
      <c r="J37" s="70" t="n">
        <f aca="false">I37*H37</f>
        <v>0</v>
      </c>
      <c r="K37" s="71" t="n">
        <v>0</v>
      </c>
      <c r="L37" s="66" t="n">
        <f aca="false">IFERROR(VLOOKUP(A37,'MEMO CALCULO 05'!$B$2:$E$299,4,0),0)</f>
        <v>0</v>
      </c>
      <c r="M37" s="72" t="n">
        <f aca="false">L37*H37</f>
        <v>0</v>
      </c>
      <c r="N37" s="73" t="n">
        <v>0</v>
      </c>
      <c r="O37" s="74" t="n">
        <f aca="false">I37+L37</f>
        <v>0</v>
      </c>
      <c r="P37" s="75" t="n">
        <f aca="false">J37+M37</f>
        <v>0</v>
      </c>
      <c r="Q37" s="76" t="n">
        <f aca="false">K37+N37</f>
        <v>0</v>
      </c>
      <c r="R37" s="62"/>
      <c r="T37" s="62"/>
    </row>
    <row r="38" customFormat="false" ht="13.8" hidden="false" customHeight="false" outlineLevel="0" collapsed="false">
      <c r="A38" s="63" t="s">
        <v>69</v>
      </c>
      <c r="B38" s="64" t="s">
        <v>70</v>
      </c>
      <c r="C38" s="65" t="s">
        <v>34</v>
      </c>
      <c r="D38" s="66" t="n">
        <v>0</v>
      </c>
      <c r="E38" s="66" t="n">
        <v>0</v>
      </c>
      <c r="F38" s="66"/>
      <c r="G38" s="66" t="n">
        <f aca="false">D38+E38-F38</f>
        <v>0</v>
      </c>
      <c r="H38" s="68" t="n">
        <v>24.951976</v>
      </c>
      <c r="I38" s="69" t="n">
        <v>0</v>
      </c>
      <c r="J38" s="70" t="n">
        <f aca="false">I38*H38</f>
        <v>0</v>
      </c>
      <c r="K38" s="71" t="n">
        <v>0</v>
      </c>
      <c r="L38" s="66" t="n">
        <f aca="false">IFERROR(VLOOKUP(A38,'MEMO CALCULO 05'!$B$2:$E$299,4,0),0)</f>
        <v>0</v>
      </c>
      <c r="M38" s="72" t="n">
        <f aca="false">L38*H38</f>
        <v>0</v>
      </c>
      <c r="N38" s="73" t="n">
        <v>0</v>
      </c>
      <c r="O38" s="74" t="n">
        <f aca="false">I38+L38</f>
        <v>0</v>
      </c>
      <c r="P38" s="75" t="n">
        <f aca="false">J38+M38</f>
        <v>0</v>
      </c>
      <c r="Q38" s="76" t="n">
        <f aca="false">K38+N38</f>
        <v>0</v>
      </c>
      <c r="R38" s="62"/>
      <c r="T38" s="62"/>
    </row>
    <row r="39" customFormat="false" ht="13.8" hidden="false" customHeight="false" outlineLevel="0" collapsed="false">
      <c r="A39" s="63" t="s">
        <v>71</v>
      </c>
      <c r="B39" s="64" t="s">
        <v>72</v>
      </c>
      <c r="C39" s="65" t="s">
        <v>64</v>
      </c>
      <c r="D39" s="66" t="n">
        <v>0.00450000000000017</v>
      </c>
      <c r="E39" s="66" t="n">
        <v>0</v>
      </c>
      <c r="F39" s="66"/>
      <c r="G39" s="66" t="n">
        <f aca="false">D39+E39-F39</f>
        <v>0.00450000000000017</v>
      </c>
      <c r="H39" s="68" t="n">
        <v>294.686784</v>
      </c>
      <c r="I39" s="69" t="n">
        <v>0</v>
      </c>
      <c r="J39" s="70" t="n">
        <f aca="false">I39*H39</f>
        <v>0</v>
      </c>
      <c r="K39" s="71" t="n">
        <f aca="false">I39/G39</f>
        <v>0</v>
      </c>
      <c r="L39" s="66" t="n">
        <f aca="false">IFERROR(VLOOKUP(A39,'MEMO CALCULO 05'!$B$2:$E$299,4,0),0)</f>
        <v>0</v>
      </c>
      <c r="M39" s="72" t="n">
        <f aca="false">L39*H39</f>
        <v>0</v>
      </c>
      <c r="N39" s="73" t="n">
        <f aca="false">L39/G39</f>
        <v>0</v>
      </c>
      <c r="O39" s="74" t="n">
        <f aca="false">I39+L39</f>
        <v>0</v>
      </c>
      <c r="P39" s="75" t="n">
        <f aca="false">J39+M39</f>
        <v>0</v>
      </c>
      <c r="Q39" s="76" t="n">
        <f aca="false">K39+N39</f>
        <v>0</v>
      </c>
      <c r="R39" s="62"/>
      <c r="T39" s="62"/>
    </row>
    <row r="40" customFormat="false" ht="13.8" hidden="false" customHeight="false" outlineLevel="0" collapsed="false">
      <c r="A40" s="63" t="s">
        <v>73</v>
      </c>
      <c r="B40" s="64" t="s">
        <v>74</v>
      </c>
      <c r="C40" s="65" t="s">
        <v>34</v>
      </c>
      <c r="D40" s="66" t="n">
        <v>7.09999999999999</v>
      </c>
      <c r="E40" s="66" t="n">
        <v>0</v>
      </c>
      <c r="F40" s="66"/>
      <c r="G40" s="66" t="n">
        <f aca="false">D40+E40-F40</f>
        <v>7.09999999999999</v>
      </c>
      <c r="H40" s="68" t="n">
        <v>13.888756</v>
      </c>
      <c r="I40" s="69" t="n">
        <v>0</v>
      </c>
      <c r="J40" s="70" t="n">
        <f aca="false">I40*H40</f>
        <v>0</v>
      </c>
      <c r="K40" s="71" t="n">
        <f aca="false">I40/G40</f>
        <v>0</v>
      </c>
      <c r="L40" s="66" t="n">
        <f aca="false">IFERROR(VLOOKUP(A40,'MEMO CALCULO 05'!$B$2:$E$299,4,0),0)</f>
        <v>0</v>
      </c>
      <c r="M40" s="72" t="n">
        <f aca="false">L40*H40</f>
        <v>0</v>
      </c>
      <c r="N40" s="73" t="n">
        <f aca="false">L40/G40</f>
        <v>0</v>
      </c>
      <c r="O40" s="74" t="n">
        <f aca="false">I40+L40</f>
        <v>0</v>
      </c>
      <c r="P40" s="75" t="n">
        <f aca="false">J40+M40</f>
        <v>0</v>
      </c>
      <c r="Q40" s="76" t="n">
        <f aca="false">K40+N40</f>
        <v>0</v>
      </c>
      <c r="R40" s="62"/>
      <c r="T40" s="62"/>
    </row>
    <row r="41" customFormat="false" ht="13.8" hidden="false" customHeight="false" outlineLevel="0" collapsed="false">
      <c r="A41" s="63" t="s">
        <v>75</v>
      </c>
      <c r="B41" s="64" t="s">
        <v>76</v>
      </c>
      <c r="C41" s="65" t="s">
        <v>34</v>
      </c>
      <c r="D41" s="66" t="n">
        <v>108.32</v>
      </c>
      <c r="E41" s="66" t="n">
        <v>0</v>
      </c>
      <c r="F41" s="66"/>
      <c r="G41" s="66" t="n">
        <f aca="false">D41+E41-F41</f>
        <v>108.32</v>
      </c>
      <c r="H41" s="68" t="n">
        <v>10.450328</v>
      </c>
      <c r="I41" s="69" t="n">
        <v>19.2</v>
      </c>
      <c r="J41" s="70" t="n">
        <f aca="false">I41*H41</f>
        <v>200.6462976</v>
      </c>
      <c r="K41" s="71" t="n">
        <f aca="false">I41/G41</f>
        <v>0.17725258493353</v>
      </c>
      <c r="L41" s="66" t="n">
        <f aca="false">IFERROR(VLOOKUP(A41,'MEMO CALCULO 05'!$B$2:$E$299,4,0),0)</f>
        <v>0</v>
      </c>
      <c r="M41" s="72" t="n">
        <f aca="false">L41*H41</f>
        <v>0</v>
      </c>
      <c r="N41" s="73" t="n">
        <f aca="false">L41/G41</f>
        <v>0</v>
      </c>
      <c r="O41" s="74" t="n">
        <f aca="false">I41+L41</f>
        <v>19.2</v>
      </c>
      <c r="P41" s="75" t="n">
        <f aca="false">J41+M41</f>
        <v>200.6462976</v>
      </c>
      <c r="Q41" s="76" t="n">
        <f aca="false">K41+N41</f>
        <v>0.17725258493353</v>
      </c>
      <c r="R41" s="62"/>
      <c r="T41" s="62"/>
    </row>
    <row r="42" customFormat="false" ht="13.8" hidden="false" customHeight="false" outlineLevel="0" collapsed="false">
      <c r="A42" s="63" t="s">
        <v>77</v>
      </c>
      <c r="B42" s="64" t="s">
        <v>78</v>
      </c>
      <c r="C42" s="65" t="s">
        <v>34</v>
      </c>
      <c r="D42" s="66" t="n">
        <v>55.35</v>
      </c>
      <c r="E42" s="66" t="n">
        <v>0</v>
      </c>
      <c r="F42" s="66"/>
      <c r="G42" s="66" t="n">
        <f aca="false">D42+E42-F42</f>
        <v>55.35</v>
      </c>
      <c r="H42" s="68" t="n">
        <v>20.329316</v>
      </c>
      <c r="I42" s="69" t="n">
        <v>50.4</v>
      </c>
      <c r="J42" s="70" t="n">
        <f aca="false">I42*H42</f>
        <v>1024.5975264</v>
      </c>
      <c r="K42" s="71" t="n">
        <f aca="false">I42/G42</f>
        <v>0.910569105691057</v>
      </c>
      <c r="L42" s="66" t="n">
        <f aca="false">IFERROR(VLOOKUP(A42,'MEMO CALCULO 05'!$B$2:$E$299,4,0),0)</f>
        <v>0</v>
      </c>
      <c r="M42" s="72" t="n">
        <f aca="false">L42*H42</f>
        <v>0</v>
      </c>
      <c r="N42" s="73" t="n">
        <f aca="false">L42/G42</f>
        <v>0</v>
      </c>
      <c r="O42" s="74" t="n">
        <f aca="false">I42+L42</f>
        <v>50.4</v>
      </c>
      <c r="P42" s="75" t="n">
        <f aca="false">J42+M42</f>
        <v>1024.5975264</v>
      </c>
      <c r="Q42" s="76" t="n">
        <f aca="false">K42+N42</f>
        <v>0.910569105691057</v>
      </c>
      <c r="R42" s="62"/>
      <c r="T42" s="62"/>
    </row>
    <row r="43" customFormat="false" ht="13.8" hidden="false" customHeight="false" outlineLevel="0" collapsed="false">
      <c r="A43" s="63" t="s">
        <v>79</v>
      </c>
      <c r="B43" s="64" t="s">
        <v>80</v>
      </c>
      <c r="C43" s="65" t="s">
        <v>57</v>
      </c>
      <c r="D43" s="66" t="n">
        <v>0</v>
      </c>
      <c r="E43" s="66" t="n">
        <v>0</v>
      </c>
      <c r="F43" s="66"/>
      <c r="G43" s="66" t="n">
        <f aca="false">D43+E43-F43</f>
        <v>0</v>
      </c>
      <c r="H43" s="68" t="n">
        <v>11.187876</v>
      </c>
      <c r="I43" s="69" t="n">
        <v>0</v>
      </c>
      <c r="J43" s="70" t="n">
        <f aca="false">I43*H43</f>
        <v>0</v>
      </c>
      <c r="K43" s="71" t="n">
        <v>0</v>
      </c>
      <c r="L43" s="66" t="n">
        <f aca="false">IFERROR(VLOOKUP(A43,'MEMO CALCULO 05'!$B$2:$E$299,4,0),0)</f>
        <v>0</v>
      </c>
      <c r="M43" s="72" t="n">
        <f aca="false">L43*H43</f>
        <v>0</v>
      </c>
      <c r="N43" s="73" t="n">
        <v>0</v>
      </c>
      <c r="O43" s="74" t="n">
        <f aca="false">I43+L43</f>
        <v>0</v>
      </c>
      <c r="P43" s="75" t="n">
        <f aca="false">J43+M43</f>
        <v>0</v>
      </c>
      <c r="Q43" s="76" t="n">
        <f aca="false">K43+N43</f>
        <v>0</v>
      </c>
      <c r="R43" s="62"/>
      <c r="T43" s="62"/>
    </row>
    <row r="44" customFormat="false" ht="13.8" hidden="false" customHeight="false" outlineLevel="0" collapsed="false">
      <c r="A44" s="63" t="s">
        <v>81</v>
      </c>
      <c r="B44" s="64" t="s">
        <v>82</v>
      </c>
      <c r="C44" s="65" t="s">
        <v>57</v>
      </c>
      <c r="D44" s="66" t="n">
        <v>0</v>
      </c>
      <c r="E44" s="66" t="n">
        <v>0</v>
      </c>
      <c r="F44" s="66"/>
      <c r="G44" s="66" t="n">
        <f aca="false">D44+E44-F44</f>
        <v>0</v>
      </c>
      <c r="H44" s="68" t="n">
        <v>25.928448</v>
      </c>
      <c r="I44" s="69" t="n">
        <v>0</v>
      </c>
      <c r="J44" s="70" t="n">
        <f aca="false">I44*H44</f>
        <v>0</v>
      </c>
      <c r="K44" s="71" t="n">
        <v>0</v>
      </c>
      <c r="L44" s="66" t="n">
        <f aca="false">IFERROR(VLOOKUP(A44,'MEMO CALCULO 05'!$B$2:$E$299,4,0),0)</f>
        <v>0</v>
      </c>
      <c r="M44" s="72" t="n">
        <f aca="false">L44*H44</f>
        <v>0</v>
      </c>
      <c r="N44" s="73" t="n">
        <v>0</v>
      </c>
      <c r="O44" s="74" t="n">
        <f aca="false">I44+L44</f>
        <v>0</v>
      </c>
      <c r="P44" s="75" t="n">
        <f aca="false">J44+M44</f>
        <v>0</v>
      </c>
      <c r="Q44" s="76" t="n">
        <f aca="false">K44+N44</f>
        <v>0</v>
      </c>
      <c r="R44" s="62"/>
      <c r="T44" s="62"/>
    </row>
    <row r="45" customFormat="false" ht="32.8" hidden="false" customHeight="false" outlineLevel="0" collapsed="false">
      <c r="A45" s="63" t="s">
        <v>83</v>
      </c>
      <c r="B45" s="64" t="s">
        <v>84</v>
      </c>
      <c r="C45" s="65" t="s">
        <v>34</v>
      </c>
      <c r="D45" s="66" t="n">
        <v>6</v>
      </c>
      <c r="E45" s="66" t="n">
        <v>0</v>
      </c>
      <c r="F45" s="66"/>
      <c r="G45" s="66" t="n">
        <f aca="false">D45+E45-F45</f>
        <v>6</v>
      </c>
      <c r="H45" s="68" t="n">
        <v>53.318946859505</v>
      </c>
      <c r="I45" s="69" t="n">
        <v>0</v>
      </c>
      <c r="J45" s="70" t="n">
        <f aca="false">I45*H45</f>
        <v>0</v>
      </c>
      <c r="K45" s="71" t="n">
        <f aca="false">I45/G45</f>
        <v>0</v>
      </c>
      <c r="L45" s="66" t="n">
        <f aca="false">IFERROR(VLOOKUP(A45,'MEMO CALCULO 05'!$B$2:$E$299,4,0),0)</f>
        <v>6</v>
      </c>
      <c r="M45" s="72" t="n">
        <f aca="false">L45*H45</f>
        <v>319.91368115703</v>
      </c>
      <c r="N45" s="73" t="n">
        <f aca="false">L45/G45</f>
        <v>1</v>
      </c>
      <c r="O45" s="74" t="n">
        <f aca="false">I45+L45</f>
        <v>6</v>
      </c>
      <c r="P45" s="75" t="n">
        <f aca="false">J45+M45</f>
        <v>319.91368115703</v>
      </c>
      <c r="Q45" s="76" t="n">
        <f aca="false">K45+N45</f>
        <v>1</v>
      </c>
      <c r="R45" s="62"/>
      <c r="T45" s="62"/>
    </row>
    <row r="46" customFormat="false" ht="13.8" hidden="false" customHeight="false" outlineLevel="0" collapsed="false">
      <c r="A46" s="63" t="s">
        <v>85</v>
      </c>
      <c r="B46" s="64" t="s">
        <v>86</v>
      </c>
      <c r="C46" s="65" t="s">
        <v>57</v>
      </c>
      <c r="D46" s="66" t="n">
        <v>0</v>
      </c>
      <c r="E46" s="66" t="n">
        <v>0</v>
      </c>
      <c r="F46" s="66"/>
      <c r="G46" s="66" t="n">
        <f aca="false">D46+E46-F46</f>
        <v>0</v>
      </c>
      <c r="H46" s="68" t="n">
        <v>1.5665104</v>
      </c>
      <c r="I46" s="69" t="n">
        <v>0</v>
      </c>
      <c r="J46" s="70" t="n">
        <f aca="false">I46*H46</f>
        <v>0</v>
      </c>
      <c r="K46" s="71" t="n">
        <v>0</v>
      </c>
      <c r="L46" s="66" t="n">
        <f aca="false">IFERROR(VLOOKUP(A46,'MEMO CALCULO 05'!$B$2:$E$299,4,0),0)</f>
        <v>0</v>
      </c>
      <c r="M46" s="72" t="n">
        <f aca="false">L46*H46</f>
        <v>0</v>
      </c>
      <c r="N46" s="73" t="n">
        <v>0</v>
      </c>
      <c r="O46" s="74" t="n">
        <f aca="false">I46+L46</f>
        <v>0</v>
      </c>
      <c r="P46" s="75" t="n">
        <f aca="false">J46+M46</f>
        <v>0</v>
      </c>
      <c r="Q46" s="76" t="n">
        <f aca="false">K46+N46</f>
        <v>0</v>
      </c>
      <c r="R46" s="62"/>
      <c r="T46" s="62"/>
    </row>
    <row r="47" customFormat="false" ht="22.35" hidden="false" customHeight="false" outlineLevel="0" collapsed="false">
      <c r="A47" s="63" t="s">
        <v>87</v>
      </c>
      <c r="B47" s="64" t="s">
        <v>88</v>
      </c>
      <c r="C47" s="65" t="s">
        <v>57</v>
      </c>
      <c r="D47" s="66" t="n">
        <v>0</v>
      </c>
      <c r="E47" s="66" t="n">
        <v>0</v>
      </c>
      <c r="F47" s="66"/>
      <c r="G47" s="66" t="n">
        <f aca="false">D47+E47-F47</f>
        <v>0</v>
      </c>
      <c r="H47" s="68" t="n">
        <v>0.5827668</v>
      </c>
      <c r="I47" s="69" t="n">
        <v>0</v>
      </c>
      <c r="J47" s="70" t="n">
        <f aca="false">I47*H47</f>
        <v>0</v>
      </c>
      <c r="K47" s="71" t="n">
        <v>0</v>
      </c>
      <c r="L47" s="66" t="n">
        <f aca="false">IFERROR(VLOOKUP(A47,'MEMO CALCULO 05'!$B$2:$E$299,4,0),0)</f>
        <v>0</v>
      </c>
      <c r="M47" s="72" t="n">
        <f aca="false">L47*H47</f>
        <v>0</v>
      </c>
      <c r="N47" s="73" t="n">
        <v>0</v>
      </c>
      <c r="O47" s="74" t="n">
        <f aca="false">I47+L47</f>
        <v>0</v>
      </c>
      <c r="P47" s="75" t="n">
        <f aca="false">J47+M47</f>
        <v>0</v>
      </c>
      <c r="Q47" s="76" t="n">
        <f aca="false">K47+N47</f>
        <v>0</v>
      </c>
      <c r="R47" s="62"/>
      <c r="T47" s="62"/>
    </row>
    <row r="48" customFormat="false" ht="13.8" hidden="false" customHeight="false" outlineLevel="0" collapsed="false">
      <c r="A48" s="63" t="s">
        <v>89</v>
      </c>
      <c r="B48" s="64" t="s">
        <v>90</v>
      </c>
      <c r="C48" s="65" t="s">
        <v>57</v>
      </c>
      <c r="D48" s="66" t="n">
        <v>0</v>
      </c>
      <c r="E48" s="66" t="n">
        <v>0</v>
      </c>
      <c r="F48" s="66"/>
      <c r="G48" s="66" t="n">
        <f aca="false">D48+E48-F48</f>
        <v>0</v>
      </c>
      <c r="H48" s="68" t="n">
        <v>4.7462772</v>
      </c>
      <c r="I48" s="69" t="n">
        <v>0</v>
      </c>
      <c r="J48" s="70" t="n">
        <f aca="false">I48*H48</f>
        <v>0</v>
      </c>
      <c r="K48" s="71" t="n">
        <v>0</v>
      </c>
      <c r="L48" s="66" t="n">
        <f aca="false">IFERROR(VLOOKUP(A48,'MEMO CALCULO 05'!$B$2:$E$299,4,0),0)</f>
        <v>0</v>
      </c>
      <c r="M48" s="72" t="n">
        <f aca="false">L48*H48</f>
        <v>0</v>
      </c>
      <c r="N48" s="73" t="n">
        <v>0</v>
      </c>
      <c r="O48" s="74" t="n">
        <f aca="false">I48+L48</f>
        <v>0</v>
      </c>
      <c r="P48" s="75" t="n">
        <f aca="false">J48+M48</f>
        <v>0</v>
      </c>
      <c r="Q48" s="76" t="n">
        <f aca="false">K48+N48</f>
        <v>0</v>
      </c>
      <c r="R48" s="62"/>
      <c r="T48" s="62"/>
    </row>
    <row r="49" customFormat="false" ht="13.8" hidden="false" customHeight="false" outlineLevel="0" collapsed="false">
      <c r="A49" s="63" t="s">
        <v>91</v>
      </c>
      <c r="B49" s="64" t="s">
        <v>92</v>
      </c>
      <c r="C49" s="65" t="s">
        <v>57</v>
      </c>
      <c r="D49" s="66" t="n">
        <v>0</v>
      </c>
      <c r="E49" s="66" t="n">
        <v>0</v>
      </c>
      <c r="F49" s="66"/>
      <c r="G49" s="66" t="n">
        <f aca="false">D49+E49-F49</f>
        <v>0</v>
      </c>
      <c r="H49" s="68" t="n">
        <v>2.7611304</v>
      </c>
      <c r="I49" s="69" t="n">
        <v>0</v>
      </c>
      <c r="J49" s="70" t="n">
        <f aca="false">I49*H49</f>
        <v>0</v>
      </c>
      <c r="K49" s="71" t="n">
        <v>0</v>
      </c>
      <c r="L49" s="66" t="n">
        <f aca="false">IFERROR(VLOOKUP(A49,'MEMO CALCULO 05'!$B$2:$E$299,4,0),0)</f>
        <v>0</v>
      </c>
      <c r="M49" s="72" t="n">
        <f aca="false">L49*H49</f>
        <v>0</v>
      </c>
      <c r="N49" s="73" t="n">
        <v>0</v>
      </c>
      <c r="O49" s="74" t="n">
        <f aca="false">I49+L49</f>
        <v>0</v>
      </c>
      <c r="P49" s="75" t="n">
        <f aca="false">J49+M49</f>
        <v>0</v>
      </c>
      <c r="Q49" s="76" t="n">
        <f aca="false">K49+N49</f>
        <v>0</v>
      </c>
      <c r="R49" s="62"/>
      <c r="T49" s="62"/>
    </row>
    <row r="50" customFormat="false" ht="13.8" hidden="false" customHeight="false" outlineLevel="0" collapsed="false">
      <c r="A50" s="63" t="s">
        <v>93</v>
      </c>
      <c r="B50" s="64" t="s">
        <v>94</v>
      </c>
      <c r="C50" s="65" t="s">
        <v>34</v>
      </c>
      <c r="D50" s="66" t="n">
        <v>115.68</v>
      </c>
      <c r="E50" s="66" t="n">
        <v>0</v>
      </c>
      <c r="F50" s="66"/>
      <c r="G50" s="66" t="n">
        <f aca="false">D50+E50-F50</f>
        <v>115.68</v>
      </c>
      <c r="H50" s="68" t="n">
        <v>8.86405160612608</v>
      </c>
      <c r="I50" s="69" t="n">
        <v>98.58</v>
      </c>
      <c r="J50" s="70" t="n">
        <f aca="false">I50*H50</f>
        <v>873.818207331909</v>
      </c>
      <c r="K50" s="71" t="n">
        <f aca="false">I50/G50</f>
        <v>0.852178423236515</v>
      </c>
      <c r="L50" s="66" t="n">
        <f aca="false">IFERROR(VLOOKUP(A50,'MEMO CALCULO 05'!$B$2:$E$299,4,0),0)</f>
        <v>0</v>
      </c>
      <c r="M50" s="72" t="n">
        <f aca="false">L50*H50</f>
        <v>0</v>
      </c>
      <c r="N50" s="73" t="n">
        <f aca="false">L50/G50</f>
        <v>0</v>
      </c>
      <c r="O50" s="74" t="n">
        <f aca="false">I50+L50</f>
        <v>98.58</v>
      </c>
      <c r="P50" s="75" t="n">
        <f aca="false">J50+M50</f>
        <v>873.818207331909</v>
      </c>
      <c r="Q50" s="76" t="n">
        <f aca="false">K50+N50</f>
        <v>0.852178423236515</v>
      </c>
      <c r="R50" s="62"/>
      <c r="T50" s="62"/>
    </row>
    <row r="51" customFormat="false" ht="13.8" hidden="false" customHeight="false" outlineLevel="0" collapsed="false">
      <c r="A51" s="53" t="n">
        <v>3</v>
      </c>
      <c r="B51" s="54" t="s">
        <v>95</v>
      </c>
      <c r="C51" s="55"/>
      <c r="D51" s="56"/>
      <c r="E51" s="56"/>
      <c r="F51" s="56"/>
      <c r="G51" s="56"/>
      <c r="H51" s="77"/>
      <c r="I51" s="57"/>
      <c r="J51" s="58"/>
      <c r="K51" s="59"/>
      <c r="L51" s="57"/>
      <c r="M51" s="61" t="n">
        <f aca="false">SUM(M52:M60)</f>
        <v>123.30265136</v>
      </c>
      <c r="N51" s="58"/>
      <c r="O51" s="58"/>
      <c r="P51" s="61" t="n">
        <f aca="false">SUM(P52:P60)</f>
        <v>4124.51694586781</v>
      </c>
      <c r="Q51" s="59"/>
      <c r="R51" s="62"/>
      <c r="T51" s="62"/>
    </row>
    <row r="52" customFormat="false" ht="22.35" hidden="false" customHeight="false" outlineLevel="0" collapsed="false">
      <c r="A52" s="63" t="s">
        <v>96</v>
      </c>
      <c r="B52" s="64" t="s">
        <v>97</v>
      </c>
      <c r="C52" s="65" t="s">
        <v>64</v>
      </c>
      <c r="D52" s="66" t="n">
        <v>3.72</v>
      </c>
      <c r="E52" s="66" t="n">
        <v>0.7878</v>
      </c>
      <c r="F52" s="66"/>
      <c r="G52" s="66" t="n">
        <f aca="false">D52+E52-F52</f>
        <v>4.5078</v>
      </c>
      <c r="H52" s="68" t="n">
        <v>59.855656</v>
      </c>
      <c r="I52" s="69" t="n">
        <v>0.7878</v>
      </c>
      <c r="J52" s="70" t="n">
        <f aca="false">I52*H52</f>
        <v>47.1542857968</v>
      </c>
      <c r="K52" s="71" t="n">
        <f aca="false">I52/G52</f>
        <v>0.174763742845734</v>
      </c>
      <c r="L52" s="66" t="n">
        <f aca="false">IFERROR(VLOOKUP(A52,'MEMO CALCULO 05'!$B$2:$E$299,4,0),0)</f>
        <v>2.06</v>
      </c>
      <c r="M52" s="72" t="n">
        <f aca="false">L52*H52</f>
        <v>123.30265136</v>
      </c>
      <c r="N52" s="73" t="n">
        <f aca="false">L52/G52</f>
        <v>0.456985669284352</v>
      </c>
      <c r="O52" s="74" t="n">
        <f aca="false">I52+L52</f>
        <v>2.8478</v>
      </c>
      <c r="P52" s="75" t="n">
        <f aca="false">J52+M52</f>
        <v>170.4569371568</v>
      </c>
      <c r="Q52" s="76" t="n">
        <f aca="false">K52+N52</f>
        <v>0.631749412130086</v>
      </c>
      <c r="R52" s="62"/>
      <c r="T52" s="62"/>
    </row>
    <row r="53" customFormat="false" ht="13.8" hidden="false" customHeight="false" outlineLevel="0" collapsed="false">
      <c r="A53" s="63" t="s">
        <v>98</v>
      </c>
      <c r="B53" s="64" t="s">
        <v>99</v>
      </c>
      <c r="C53" s="65" t="s">
        <v>34</v>
      </c>
      <c r="D53" s="66" t="n">
        <v>12.51</v>
      </c>
      <c r="E53" s="66" t="n">
        <v>0</v>
      </c>
      <c r="F53" s="66"/>
      <c r="G53" s="66" t="n">
        <f aca="false">D53+E53-F53</f>
        <v>12.51</v>
      </c>
      <c r="H53" s="68" t="n">
        <v>45.582544</v>
      </c>
      <c r="I53" s="69" t="n">
        <v>12.51</v>
      </c>
      <c r="J53" s="70" t="n">
        <f aca="false">I53*H53</f>
        <v>570.23762544</v>
      </c>
      <c r="K53" s="71" t="n">
        <f aca="false">I53/G53</f>
        <v>1</v>
      </c>
      <c r="L53" s="66" t="n">
        <f aca="false">IFERROR(VLOOKUP(A53,'MEMO CALCULO 05'!$B$2:$E$299,4,0),0)</f>
        <v>0</v>
      </c>
      <c r="M53" s="72" t="n">
        <f aca="false">L53*H53</f>
        <v>0</v>
      </c>
      <c r="N53" s="73" t="n">
        <f aca="false">L53/G53</f>
        <v>0</v>
      </c>
      <c r="O53" s="74" t="n">
        <f aca="false">I53+L53</f>
        <v>12.51</v>
      </c>
      <c r="P53" s="75" t="n">
        <f aca="false">J53+M53</f>
        <v>570.23762544</v>
      </c>
      <c r="Q53" s="76" t="n">
        <f aca="false">K53+N53</f>
        <v>1</v>
      </c>
      <c r="R53" s="62"/>
      <c r="S53" s="81"/>
      <c r="T53" s="62"/>
    </row>
    <row r="54" customFormat="false" ht="32.8" hidden="false" customHeight="false" outlineLevel="0" collapsed="false">
      <c r="A54" s="63" t="s">
        <v>100</v>
      </c>
      <c r="B54" s="64" t="s">
        <v>101</v>
      </c>
      <c r="C54" s="65" t="s">
        <v>64</v>
      </c>
      <c r="D54" s="66" t="n">
        <v>0.22</v>
      </c>
      <c r="E54" s="66" t="n">
        <v>0</v>
      </c>
      <c r="F54" s="66"/>
      <c r="G54" s="66" t="n">
        <f aca="false">D54+E54-F54</f>
        <v>0.22</v>
      </c>
      <c r="H54" s="68" t="n">
        <v>692.038172</v>
      </c>
      <c r="I54" s="69" t="n">
        <v>0.22</v>
      </c>
      <c r="J54" s="70" t="n">
        <f aca="false">I54*H54</f>
        <v>152.24839784</v>
      </c>
      <c r="K54" s="71" t="n">
        <f aca="false">I54/G54</f>
        <v>1</v>
      </c>
      <c r="L54" s="66" t="n">
        <f aca="false">IFERROR(VLOOKUP(A54,'MEMO CALCULO 05'!$B$2:$E$299,4,0),0)</f>
        <v>0</v>
      </c>
      <c r="M54" s="72" t="n">
        <f aca="false">L54*H54</f>
        <v>0</v>
      </c>
      <c r="N54" s="73" t="n">
        <f aca="false">L54/G54</f>
        <v>0</v>
      </c>
      <c r="O54" s="74" t="n">
        <f aca="false">I54+L54</f>
        <v>0.22</v>
      </c>
      <c r="P54" s="75" t="n">
        <f aca="false">J54+M54</f>
        <v>152.24839784</v>
      </c>
      <c r="Q54" s="76" t="n">
        <f aca="false">K54+N54</f>
        <v>1</v>
      </c>
      <c r="R54" s="62"/>
      <c r="S54" s="81"/>
      <c r="T54" s="62"/>
    </row>
    <row r="55" customFormat="false" ht="32.8" hidden="false" customHeight="false" outlineLevel="0" collapsed="false">
      <c r="A55" s="63" t="s">
        <v>102</v>
      </c>
      <c r="B55" s="64" t="s">
        <v>103</v>
      </c>
      <c r="C55" s="65" t="s">
        <v>34</v>
      </c>
      <c r="D55" s="66" t="n">
        <v>12.51</v>
      </c>
      <c r="E55" s="66" t="n">
        <v>7.88</v>
      </c>
      <c r="F55" s="66"/>
      <c r="G55" s="66" t="n">
        <f aca="false">D55+E55-F55</f>
        <v>20.39</v>
      </c>
      <c r="H55" s="68" t="n">
        <v>86.313892</v>
      </c>
      <c r="I55" s="69" t="n">
        <v>7.88</v>
      </c>
      <c r="J55" s="70" t="n">
        <f aca="false">I55*H55</f>
        <v>680.15346896</v>
      </c>
      <c r="K55" s="71" t="n">
        <f aca="false">I55/G55</f>
        <v>0.386463952918097</v>
      </c>
      <c r="L55" s="66" t="n">
        <f aca="false">IFERROR(VLOOKUP(A55,'MEMO CALCULO 05'!$B$2:$E$299,4,0),0)</f>
        <v>0</v>
      </c>
      <c r="M55" s="72" t="n">
        <f aca="false">L55*H55</f>
        <v>0</v>
      </c>
      <c r="N55" s="73" t="n">
        <f aca="false">L55/G55</f>
        <v>0</v>
      </c>
      <c r="O55" s="74" t="n">
        <f aca="false">I55+L55</f>
        <v>7.88</v>
      </c>
      <c r="P55" s="75" t="n">
        <f aca="false">J55+M55</f>
        <v>680.15346896</v>
      </c>
      <c r="Q55" s="76" t="n">
        <f aca="false">K55+N55</f>
        <v>0.386463952918097</v>
      </c>
      <c r="R55" s="62"/>
      <c r="T55" s="62"/>
    </row>
    <row r="56" customFormat="false" ht="22.35" hidden="false" customHeight="false" outlineLevel="0" collapsed="false">
      <c r="A56" s="63" t="s">
        <v>104</v>
      </c>
      <c r="B56" s="64" t="s">
        <v>105</v>
      </c>
      <c r="C56" s="65" t="s">
        <v>64</v>
      </c>
      <c r="D56" s="66" t="n">
        <v>1.54</v>
      </c>
      <c r="E56" s="66" t="n">
        <v>1.1878</v>
      </c>
      <c r="F56" s="66"/>
      <c r="G56" s="66" t="n">
        <f aca="false">D56+E56-F56</f>
        <v>2.7278</v>
      </c>
      <c r="H56" s="68" t="n">
        <v>758.407104</v>
      </c>
      <c r="I56" s="69" t="n">
        <v>2.7278</v>
      </c>
      <c r="J56" s="70" t="n">
        <f aca="false">I56*H56</f>
        <v>2068.7828982912</v>
      </c>
      <c r="K56" s="71" t="n">
        <f aca="false">I56/G56</f>
        <v>1</v>
      </c>
      <c r="L56" s="66" t="n">
        <f aca="false">IFERROR(VLOOKUP(A56,'MEMO CALCULO 05'!$B$2:$E$299,4,0),0)</f>
        <v>0</v>
      </c>
      <c r="M56" s="72" t="n">
        <f aca="false">L56*H56</f>
        <v>0</v>
      </c>
      <c r="N56" s="73" t="n">
        <f aca="false">L56/G56</f>
        <v>0</v>
      </c>
      <c r="O56" s="74" t="n">
        <f aca="false">I56+L56</f>
        <v>2.7278</v>
      </c>
      <c r="P56" s="75" t="n">
        <f aca="false">J56+M56</f>
        <v>2068.7828982912</v>
      </c>
      <c r="Q56" s="76" t="n">
        <f aca="false">K56+N56</f>
        <v>1</v>
      </c>
      <c r="R56" s="62"/>
      <c r="S56" s="62"/>
      <c r="T56" s="62"/>
    </row>
    <row r="57" customFormat="false" ht="22.35" hidden="false" customHeight="false" outlineLevel="0" collapsed="false">
      <c r="A57" s="63" t="s">
        <v>106</v>
      </c>
      <c r="B57" s="64" t="s">
        <v>107</v>
      </c>
      <c r="C57" s="65" t="s">
        <v>108</v>
      </c>
      <c r="D57" s="66" t="n">
        <v>103.62</v>
      </c>
      <c r="E57" s="66" t="n">
        <v>32.40484</v>
      </c>
      <c r="F57" s="66"/>
      <c r="G57" s="66" t="n">
        <f aca="false">D57+E57-F57</f>
        <v>136.02484</v>
      </c>
      <c r="H57" s="68" t="n">
        <v>11.79038</v>
      </c>
      <c r="I57" s="69" t="n">
        <v>32.40484</v>
      </c>
      <c r="J57" s="70" t="n">
        <f aca="false">I57*H57</f>
        <v>382.0653774392</v>
      </c>
      <c r="K57" s="71" t="n">
        <f aca="false">I57/G57</f>
        <v>0.238227370824329</v>
      </c>
      <c r="L57" s="66" t="n">
        <f aca="false">IFERROR(VLOOKUP(A57,'MEMO CALCULO 05'!$B$2:$E$299,4,0),0)</f>
        <v>0</v>
      </c>
      <c r="M57" s="72" t="n">
        <f aca="false">L57*H57</f>
        <v>0</v>
      </c>
      <c r="N57" s="73" t="n">
        <f aca="false">L57/G57</f>
        <v>0</v>
      </c>
      <c r="O57" s="74" t="n">
        <f aca="false">I57+L57</f>
        <v>32.40484</v>
      </c>
      <c r="P57" s="75" t="n">
        <f aca="false">J57+M57</f>
        <v>382.0653774392</v>
      </c>
      <c r="Q57" s="76" t="n">
        <f aca="false">K57+N57</f>
        <v>0.238227370824329</v>
      </c>
      <c r="R57" s="62"/>
      <c r="T57" s="62"/>
    </row>
    <row r="58" customFormat="false" ht="22.35" hidden="false" customHeight="false" outlineLevel="0" collapsed="false">
      <c r="A58" s="63" t="s">
        <v>109</v>
      </c>
      <c r="B58" s="64" t="s">
        <v>110</v>
      </c>
      <c r="C58" s="65" t="s">
        <v>108</v>
      </c>
      <c r="D58" s="66" t="n">
        <v>22.33</v>
      </c>
      <c r="E58" s="66" t="n">
        <v>8.014552</v>
      </c>
      <c r="F58" s="66"/>
      <c r="G58" s="66" t="n">
        <f aca="false">D58+E58-F58</f>
        <v>30.344552</v>
      </c>
      <c r="H58" s="68" t="n">
        <v>12.548704</v>
      </c>
      <c r="I58" s="69" t="n">
        <v>8.014552</v>
      </c>
      <c r="J58" s="70" t="n">
        <f aca="false">I58*H58</f>
        <v>100.572240740608</v>
      </c>
      <c r="K58" s="71" t="n">
        <f aca="false">I58/G58</f>
        <v>0.26411831685635</v>
      </c>
      <c r="L58" s="66" t="n">
        <f aca="false">IFERROR(VLOOKUP(A58,'MEMO CALCULO 05'!$B$2:$E$299,4,0),0)</f>
        <v>0</v>
      </c>
      <c r="M58" s="72" t="n">
        <f aca="false">L58*H58</f>
        <v>0</v>
      </c>
      <c r="N58" s="73" t="n">
        <f aca="false">L58/G58</f>
        <v>0</v>
      </c>
      <c r="O58" s="74" t="n">
        <f aca="false">I58+L58</f>
        <v>8.014552</v>
      </c>
      <c r="P58" s="75" t="n">
        <f aca="false">J58+M58</f>
        <v>100.572240740608</v>
      </c>
      <c r="Q58" s="76" t="n">
        <f aca="false">K58+N58</f>
        <v>0.26411831685635</v>
      </c>
      <c r="R58" s="62"/>
      <c r="T58" s="62"/>
    </row>
    <row r="59" customFormat="false" ht="22.35" hidden="false" customHeight="false" outlineLevel="0" collapsed="false">
      <c r="A59" s="63" t="s">
        <v>111</v>
      </c>
      <c r="B59" s="64" t="s">
        <v>112</v>
      </c>
      <c r="C59" s="65" t="s">
        <v>64</v>
      </c>
      <c r="D59" s="66" t="n">
        <v>0</v>
      </c>
      <c r="E59" s="66" t="n">
        <v>0</v>
      </c>
      <c r="F59" s="66"/>
      <c r="G59" s="66" t="n">
        <f aca="false">D59+E59-F59</f>
        <v>0</v>
      </c>
      <c r="H59" s="68" t="n">
        <v>189.092764</v>
      </c>
      <c r="I59" s="69" t="n">
        <v>0</v>
      </c>
      <c r="J59" s="70" t="n">
        <f aca="false">I59*H59</f>
        <v>0</v>
      </c>
      <c r="K59" s="71" t="n">
        <v>0</v>
      </c>
      <c r="L59" s="66" t="n">
        <f aca="false">IFERROR(VLOOKUP(A59,'MEMO CALCULO 05'!$B$2:$E$299,4,0),0)</f>
        <v>0</v>
      </c>
      <c r="M59" s="72" t="n">
        <f aca="false">L59*H59</f>
        <v>0</v>
      </c>
      <c r="N59" s="73" t="n">
        <v>0</v>
      </c>
      <c r="O59" s="74" t="n">
        <f aca="false">I59+L59</f>
        <v>0</v>
      </c>
      <c r="P59" s="75" t="n">
        <f aca="false">J59+M59</f>
        <v>0</v>
      </c>
      <c r="Q59" s="76" t="n">
        <f aca="false">K59+N59</f>
        <v>0</v>
      </c>
      <c r="R59" s="62"/>
      <c r="T59" s="62"/>
    </row>
    <row r="60" customFormat="false" ht="13.8" hidden="false" customHeight="false" outlineLevel="0" collapsed="false">
      <c r="A60" s="63" t="s">
        <v>113</v>
      </c>
      <c r="B60" s="64" t="s">
        <v>114</v>
      </c>
      <c r="C60" s="65" t="s">
        <v>64</v>
      </c>
      <c r="D60" s="66" t="n">
        <v>0</v>
      </c>
      <c r="E60" s="66" t="n">
        <v>0</v>
      </c>
      <c r="F60" s="66"/>
      <c r="G60" s="66" t="n">
        <f aca="false">D60+E60-F60</f>
        <v>0</v>
      </c>
      <c r="H60" s="68" t="n">
        <v>64.467928</v>
      </c>
      <c r="I60" s="69" t="n">
        <v>0</v>
      </c>
      <c r="J60" s="70" t="n">
        <f aca="false">I60*H60</f>
        <v>0</v>
      </c>
      <c r="K60" s="71" t="n">
        <v>0</v>
      </c>
      <c r="L60" s="66" t="n">
        <f aca="false">IFERROR(VLOOKUP(A60,'MEMO CALCULO 05'!$B$2:$E$299,4,0),0)</f>
        <v>0</v>
      </c>
      <c r="M60" s="72" t="n">
        <f aca="false">L60*H60</f>
        <v>0</v>
      </c>
      <c r="N60" s="73" t="n">
        <v>0</v>
      </c>
      <c r="O60" s="74" t="n">
        <f aca="false">I60+L60</f>
        <v>0</v>
      </c>
      <c r="P60" s="75" t="n">
        <f aca="false">J60+M60</f>
        <v>0</v>
      </c>
      <c r="Q60" s="76" t="n">
        <f aca="false">K60+N60</f>
        <v>0</v>
      </c>
      <c r="R60" s="62"/>
      <c r="T60" s="62"/>
    </row>
    <row r="61" customFormat="false" ht="13.8" hidden="false" customHeight="false" outlineLevel="0" collapsed="false">
      <c r="A61" s="53" t="n">
        <v>4</v>
      </c>
      <c r="B61" s="54" t="s">
        <v>115</v>
      </c>
      <c r="C61" s="55"/>
      <c r="D61" s="56"/>
      <c r="E61" s="56"/>
      <c r="F61" s="56"/>
      <c r="G61" s="56"/>
      <c r="H61" s="77"/>
      <c r="I61" s="57"/>
      <c r="J61" s="58"/>
      <c r="K61" s="59"/>
      <c r="L61" s="57"/>
      <c r="M61" s="61" t="n">
        <f aca="false">SUM(M62:M70)</f>
        <v>6.98239807999997</v>
      </c>
      <c r="N61" s="58"/>
      <c r="O61" s="58"/>
      <c r="P61" s="61" t="n">
        <f aca="false">SUM(P62:P70)</f>
        <v>5674.74095412</v>
      </c>
      <c r="Q61" s="59"/>
      <c r="R61" s="62"/>
      <c r="T61" s="62"/>
    </row>
    <row r="62" customFormat="false" ht="43.2" hidden="false" customHeight="false" outlineLevel="0" collapsed="false">
      <c r="A62" s="63" t="s">
        <v>116</v>
      </c>
      <c r="B62" s="64" t="s">
        <v>117</v>
      </c>
      <c r="C62" s="65" t="s">
        <v>34</v>
      </c>
      <c r="D62" s="66" t="n">
        <v>18.8</v>
      </c>
      <c r="E62" s="66" t="n">
        <v>13.02</v>
      </c>
      <c r="F62" s="66"/>
      <c r="G62" s="66" t="n">
        <f aca="false">D62+E62-F62</f>
        <v>31.82</v>
      </c>
      <c r="H62" s="68" t="n">
        <v>106.279628</v>
      </c>
      <c r="I62" s="69" t="n">
        <v>31.36</v>
      </c>
      <c r="J62" s="70" t="n">
        <f aca="false">I62*H62</f>
        <v>3332.92913408</v>
      </c>
      <c r="K62" s="71" t="n">
        <f aca="false">I62/G62</f>
        <v>0.985543683218102</v>
      </c>
      <c r="L62" s="66" t="n">
        <f aca="false">IFERROR(VLOOKUP(A62,'MEMO CALCULO 05'!$B$2:$E$299,4,0),0)</f>
        <v>0</v>
      </c>
      <c r="M62" s="72" t="n">
        <f aca="false">L62*H62</f>
        <v>0</v>
      </c>
      <c r="N62" s="73" t="n">
        <f aca="false">L62/G62</f>
        <v>0</v>
      </c>
      <c r="O62" s="74" t="n">
        <f aca="false">I62+L62</f>
        <v>31.36</v>
      </c>
      <c r="P62" s="75" t="n">
        <f aca="false">J62+M62</f>
        <v>3332.92913408</v>
      </c>
      <c r="Q62" s="76" t="n">
        <f aca="false">K62+N62</f>
        <v>0.985543683218102</v>
      </c>
      <c r="R62" s="62"/>
      <c r="S62" s="62"/>
      <c r="T62" s="62"/>
    </row>
    <row r="63" customFormat="false" ht="22.35" hidden="false" customHeight="false" outlineLevel="0" collapsed="false">
      <c r="A63" s="63" t="s">
        <v>118</v>
      </c>
      <c r="B63" s="64" t="s">
        <v>107</v>
      </c>
      <c r="C63" s="65" t="s">
        <v>108</v>
      </c>
      <c r="D63" s="66" t="n">
        <v>75.5199999999999</v>
      </c>
      <c r="E63" s="66" t="n">
        <v>46.89</v>
      </c>
      <c r="F63" s="66"/>
      <c r="G63" s="66" t="n">
        <f aca="false">D63+E63-F63</f>
        <v>122.41</v>
      </c>
      <c r="H63" s="68" t="n">
        <v>11.79038</v>
      </c>
      <c r="I63" s="69" t="n">
        <v>46.89</v>
      </c>
      <c r="J63" s="70" t="n">
        <f aca="false">I63*H63</f>
        <v>552.8509182</v>
      </c>
      <c r="K63" s="71" t="n">
        <f aca="false">I63/G63</f>
        <v>0.383056939792501</v>
      </c>
      <c r="L63" s="66" t="n">
        <f aca="false">IFERROR(VLOOKUP(A63,'MEMO CALCULO 05'!$B$2:$E$299,4,0),0)</f>
        <v>0</v>
      </c>
      <c r="M63" s="72" t="n">
        <f aca="false">L63*H63</f>
        <v>0</v>
      </c>
      <c r="N63" s="73" t="n">
        <f aca="false">L63/G63</f>
        <v>0</v>
      </c>
      <c r="O63" s="74" t="n">
        <f aca="false">I63+L63</f>
        <v>46.89</v>
      </c>
      <c r="P63" s="75" t="n">
        <f aca="false">J63+M63</f>
        <v>552.8509182</v>
      </c>
      <c r="Q63" s="76" t="n">
        <f aca="false">K63+N63</f>
        <v>0.383056939792501</v>
      </c>
      <c r="R63" s="62"/>
      <c r="T63" s="62"/>
    </row>
    <row r="64" customFormat="false" ht="22.35" hidden="false" customHeight="false" outlineLevel="0" collapsed="false">
      <c r="A64" s="63" t="s">
        <v>119</v>
      </c>
      <c r="B64" s="64" t="s">
        <v>110</v>
      </c>
      <c r="C64" s="65" t="s">
        <v>108</v>
      </c>
      <c r="D64" s="66" t="n">
        <v>46.77</v>
      </c>
      <c r="E64" s="66" t="n">
        <v>10.19</v>
      </c>
      <c r="F64" s="66"/>
      <c r="G64" s="66" t="n">
        <f aca="false">D64+E64-F64</f>
        <v>56.96</v>
      </c>
      <c r="H64" s="68" t="n">
        <v>12.548704</v>
      </c>
      <c r="I64" s="69" t="n">
        <v>10.19</v>
      </c>
      <c r="J64" s="70" t="n">
        <f aca="false">I64*H64</f>
        <v>127.87129376</v>
      </c>
      <c r="K64" s="71" t="n">
        <f aca="false">I64/G64</f>
        <v>0.178897471910112</v>
      </c>
      <c r="L64" s="66" t="n">
        <f aca="false">IFERROR(VLOOKUP(A64,'MEMO CALCULO 05'!$B$2:$E$299,4,0),0)</f>
        <v>0</v>
      </c>
      <c r="M64" s="72" t="n">
        <f aca="false">L64*H64</f>
        <v>0</v>
      </c>
      <c r="N64" s="73" t="n">
        <f aca="false">L64/G64</f>
        <v>0</v>
      </c>
      <c r="O64" s="74" t="n">
        <f aca="false">I64+L64</f>
        <v>10.19</v>
      </c>
      <c r="P64" s="75" t="n">
        <f aca="false">J64+M64</f>
        <v>127.87129376</v>
      </c>
      <c r="Q64" s="76" t="n">
        <f aca="false">K64+N64</f>
        <v>0.178897471910112</v>
      </c>
      <c r="R64" s="62"/>
      <c r="T64" s="62"/>
    </row>
    <row r="65" customFormat="false" ht="22.35" hidden="false" customHeight="false" outlineLevel="0" collapsed="false">
      <c r="A65" s="63" t="s">
        <v>120</v>
      </c>
      <c r="B65" s="64" t="s">
        <v>105</v>
      </c>
      <c r="C65" s="65" t="s">
        <v>64</v>
      </c>
      <c r="D65" s="66" t="n">
        <v>1.03</v>
      </c>
      <c r="E65" s="66" t="n">
        <v>0.86</v>
      </c>
      <c r="F65" s="66"/>
      <c r="G65" s="66" t="n">
        <f aca="false">D65+E65-F65</f>
        <v>1.89</v>
      </c>
      <c r="H65" s="68" t="n">
        <v>875.189</v>
      </c>
      <c r="I65" s="69" t="n">
        <v>1.89</v>
      </c>
      <c r="J65" s="70" t="n">
        <f aca="false">I65*H65</f>
        <v>1654.10721</v>
      </c>
      <c r="K65" s="71" t="n">
        <f aca="false">I65/G65</f>
        <v>1</v>
      </c>
      <c r="L65" s="66" t="n">
        <f aca="false">IFERROR(VLOOKUP(A65,'MEMO CALCULO 05'!$B$2:$E$299,4,0),0)</f>
        <v>0</v>
      </c>
      <c r="M65" s="72" t="n">
        <f aca="false">L65*H65</f>
        <v>0</v>
      </c>
      <c r="N65" s="73" t="n">
        <f aca="false">L65/G65</f>
        <v>0</v>
      </c>
      <c r="O65" s="74" t="n">
        <f aca="false">I65+L65</f>
        <v>1.89</v>
      </c>
      <c r="P65" s="75" t="n">
        <f aca="false">J65+M65</f>
        <v>1654.10721</v>
      </c>
      <c r="Q65" s="76" t="n">
        <f aca="false">K65+N65</f>
        <v>1</v>
      </c>
      <c r="R65" s="62"/>
      <c r="S65" s="62"/>
      <c r="T65" s="62"/>
    </row>
    <row r="66" customFormat="false" ht="22.35" hidden="false" customHeight="false" outlineLevel="0" collapsed="false">
      <c r="A66" s="63" t="s">
        <v>121</v>
      </c>
      <c r="B66" s="64" t="s">
        <v>122</v>
      </c>
      <c r="C66" s="65" t="s">
        <v>34</v>
      </c>
      <c r="D66" s="66" t="n">
        <v>0</v>
      </c>
      <c r="E66" s="66" t="n">
        <v>0</v>
      </c>
      <c r="F66" s="66"/>
      <c r="G66" s="66" t="n">
        <f aca="false">D66+E66-F66</f>
        <v>0</v>
      </c>
      <c r="H66" s="68" t="n">
        <v>142.616852</v>
      </c>
      <c r="I66" s="69" t="n">
        <v>0</v>
      </c>
      <c r="J66" s="70" t="n">
        <f aca="false">I66*H66</f>
        <v>0</v>
      </c>
      <c r="K66" s="71" t="n">
        <v>0</v>
      </c>
      <c r="L66" s="66" t="n">
        <f aca="false">IFERROR(VLOOKUP(A66,'MEMO CALCULO 05'!$B$2:$E$299,4,0),0)</f>
        <v>0</v>
      </c>
      <c r="M66" s="72" t="n">
        <f aca="false">L66*H66</f>
        <v>0</v>
      </c>
      <c r="N66" s="73" t="n">
        <v>0</v>
      </c>
      <c r="O66" s="74" t="n">
        <f aca="false">I66+L66</f>
        <v>0</v>
      </c>
      <c r="P66" s="75" t="n">
        <f aca="false">J66+M66</f>
        <v>0</v>
      </c>
      <c r="Q66" s="76" t="n">
        <f aca="false">K66+N66</f>
        <v>0</v>
      </c>
      <c r="R66" s="62"/>
      <c r="T66" s="62"/>
    </row>
    <row r="67" customFormat="false" ht="22.35" hidden="false" customHeight="false" outlineLevel="0" collapsed="false">
      <c r="A67" s="63" t="s">
        <v>123</v>
      </c>
      <c r="B67" s="64" t="s">
        <v>124</v>
      </c>
      <c r="C67" s="65" t="s">
        <v>64</v>
      </c>
      <c r="D67" s="66" t="n">
        <v>0</v>
      </c>
      <c r="E67" s="66" t="n">
        <v>0</v>
      </c>
      <c r="F67" s="66"/>
      <c r="G67" s="66" t="n">
        <f aca="false">D67+E67-F67</f>
        <v>0</v>
      </c>
      <c r="H67" s="68" t="n">
        <v>212.808568</v>
      </c>
      <c r="I67" s="69" t="n">
        <v>0</v>
      </c>
      <c r="J67" s="70" t="n">
        <f aca="false">I67*H67</f>
        <v>0</v>
      </c>
      <c r="K67" s="71" t="n">
        <v>0</v>
      </c>
      <c r="L67" s="66" t="n">
        <f aca="false">IFERROR(VLOOKUP(A67,'MEMO CALCULO 05'!$B$2:$E$299,4,0),0)</f>
        <v>0</v>
      </c>
      <c r="M67" s="72" t="n">
        <f aca="false">L67*H67</f>
        <v>0</v>
      </c>
      <c r="N67" s="73" t="n">
        <v>0</v>
      </c>
      <c r="O67" s="74" t="n">
        <f aca="false">I67+L67</f>
        <v>0</v>
      </c>
      <c r="P67" s="75" t="n">
        <f aca="false">J67+M67</f>
        <v>0</v>
      </c>
      <c r="Q67" s="76" t="n">
        <f aca="false">K67+N67</f>
        <v>0</v>
      </c>
      <c r="R67" s="62"/>
      <c r="T67" s="62"/>
    </row>
    <row r="68" customFormat="false" ht="13.8" hidden="false" customHeight="false" outlineLevel="0" collapsed="false">
      <c r="A68" s="63" t="s">
        <v>125</v>
      </c>
      <c r="B68" s="64" t="s">
        <v>126</v>
      </c>
      <c r="C68" s="65" t="s">
        <v>34</v>
      </c>
      <c r="D68" s="66" t="n">
        <v>0</v>
      </c>
      <c r="E68" s="66" t="n">
        <v>0</v>
      </c>
      <c r="F68" s="66"/>
      <c r="G68" s="66" t="n">
        <f aca="false">D68+E68-F68</f>
        <v>0</v>
      </c>
      <c r="H68" s="68" t="n">
        <v>66.036516</v>
      </c>
      <c r="I68" s="69" t="n">
        <v>0</v>
      </c>
      <c r="J68" s="70" t="n">
        <f aca="false">I68*H68</f>
        <v>0</v>
      </c>
      <c r="K68" s="71" t="n">
        <v>0</v>
      </c>
      <c r="L68" s="66" t="n">
        <f aca="false">IFERROR(VLOOKUP(A68,'MEMO CALCULO 05'!$B$2:$E$299,4,0),0)</f>
        <v>0</v>
      </c>
      <c r="M68" s="72" t="n">
        <f aca="false">L68*H68</f>
        <v>0</v>
      </c>
      <c r="N68" s="73" t="n">
        <v>0</v>
      </c>
      <c r="O68" s="74" t="n">
        <f aca="false">I68+L68</f>
        <v>0</v>
      </c>
      <c r="P68" s="75" t="n">
        <f aca="false">J68+M68</f>
        <v>0</v>
      </c>
      <c r="Q68" s="76" t="n">
        <f aca="false">K68+N68</f>
        <v>0</v>
      </c>
      <c r="R68" s="62"/>
      <c r="T68" s="62"/>
    </row>
    <row r="69" customFormat="false" ht="32.8" hidden="false" customHeight="false" outlineLevel="0" collapsed="false">
      <c r="A69" s="63" t="s">
        <v>127</v>
      </c>
      <c r="B69" s="64" t="s">
        <v>128</v>
      </c>
      <c r="C69" s="65" t="s">
        <v>34</v>
      </c>
      <c r="D69" s="66" t="n">
        <v>0.0799999999999996</v>
      </c>
      <c r="E69" s="66" t="n">
        <v>0</v>
      </c>
      <c r="F69" s="66"/>
      <c r="G69" s="66" t="n">
        <f aca="false">D69+E69-F69</f>
        <v>0.0799999999999996</v>
      </c>
      <c r="H69" s="68" t="n">
        <v>87.279976</v>
      </c>
      <c r="I69" s="69" t="n">
        <v>0</v>
      </c>
      <c r="J69" s="70" t="n">
        <f aca="false">I69*H69</f>
        <v>0</v>
      </c>
      <c r="K69" s="71" t="n">
        <f aca="false">I69/G69</f>
        <v>0</v>
      </c>
      <c r="L69" s="66" t="n">
        <f aca="false">G69</f>
        <v>0.0799999999999996</v>
      </c>
      <c r="M69" s="72" t="n">
        <f aca="false">L69*H69</f>
        <v>6.98239807999997</v>
      </c>
      <c r="N69" s="73" t="n">
        <f aca="false">L69/G69</f>
        <v>1</v>
      </c>
      <c r="O69" s="74" t="n">
        <f aca="false">I69+L69</f>
        <v>0.0799999999999996</v>
      </c>
      <c r="P69" s="75" t="n">
        <f aca="false">J69+M69</f>
        <v>6.98239807999997</v>
      </c>
      <c r="Q69" s="76" t="n">
        <f aca="false">K69+N69</f>
        <v>1</v>
      </c>
      <c r="R69" s="62"/>
      <c r="T69" s="62"/>
    </row>
    <row r="70" customFormat="false" ht="22.35" hidden="false" customHeight="false" outlineLevel="0" collapsed="false">
      <c r="A70" s="63" t="s">
        <v>129</v>
      </c>
      <c r="B70" s="64" t="s">
        <v>130</v>
      </c>
      <c r="C70" s="65" t="s">
        <v>34</v>
      </c>
      <c r="D70" s="66" t="n">
        <v>0</v>
      </c>
      <c r="E70" s="66" t="n">
        <v>0</v>
      </c>
      <c r="F70" s="66"/>
      <c r="G70" s="66" t="n">
        <f aca="false">D70+E70-F70</f>
        <v>0</v>
      </c>
      <c r="H70" s="68" t="n">
        <v>85.8322119808603</v>
      </c>
      <c r="I70" s="69" t="n">
        <v>0</v>
      </c>
      <c r="J70" s="70" t="n">
        <f aca="false">I70*H70</f>
        <v>0</v>
      </c>
      <c r="K70" s="71" t="n">
        <v>0</v>
      </c>
      <c r="L70" s="66" t="n">
        <f aca="false">IFERROR(VLOOKUP(A70,'MEMO CALCULO 05'!$B$2:$E$299,4,0),0)</f>
        <v>0</v>
      </c>
      <c r="M70" s="72" t="n">
        <f aca="false">L70*H70</f>
        <v>0</v>
      </c>
      <c r="N70" s="73" t="n">
        <v>0</v>
      </c>
      <c r="O70" s="74" t="n">
        <f aca="false">I70+L70</f>
        <v>0</v>
      </c>
      <c r="P70" s="75" t="n">
        <f aca="false">J70+M70</f>
        <v>0</v>
      </c>
      <c r="Q70" s="76" t="n">
        <f aca="false">K70+N70</f>
        <v>0</v>
      </c>
      <c r="R70" s="62"/>
      <c r="T70" s="62"/>
    </row>
    <row r="71" customFormat="false" ht="13.8" hidden="false" customHeight="false" outlineLevel="0" collapsed="false">
      <c r="A71" s="53" t="s">
        <v>131</v>
      </c>
      <c r="B71" s="54" t="s">
        <v>132</v>
      </c>
      <c r="C71" s="55"/>
      <c r="D71" s="56"/>
      <c r="E71" s="56"/>
      <c r="F71" s="56"/>
      <c r="G71" s="56"/>
      <c r="H71" s="77"/>
      <c r="I71" s="57"/>
      <c r="J71" s="58"/>
      <c r="K71" s="59"/>
      <c r="L71" s="57"/>
      <c r="M71" s="61" t="n">
        <f aca="false">SUM(M72:M79)</f>
        <v>0</v>
      </c>
      <c r="N71" s="58"/>
      <c r="O71" s="58"/>
      <c r="P71" s="61" t="n">
        <f aca="false">SUM(P72:P79)</f>
        <v>37265.298785848</v>
      </c>
      <c r="Q71" s="59"/>
      <c r="R71" s="62"/>
      <c r="T71" s="62"/>
    </row>
    <row r="72" customFormat="false" ht="43.2" hidden="false" customHeight="false" outlineLevel="0" collapsed="false">
      <c r="A72" s="63" t="s">
        <v>133</v>
      </c>
      <c r="B72" s="64" t="s">
        <v>134</v>
      </c>
      <c r="C72" s="65" t="s">
        <v>34</v>
      </c>
      <c r="D72" s="66" t="n">
        <v>8.19999999999999</v>
      </c>
      <c r="E72" s="66" t="n">
        <v>28.19</v>
      </c>
      <c r="F72" s="66"/>
      <c r="G72" s="66" t="n">
        <f aca="false">D72+E72-F72</f>
        <v>36.39</v>
      </c>
      <c r="H72" s="68" t="n">
        <v>70.8981</v>
      </c>
      <c r="I72" s="69" t="n">
        <v>36.39</v>
      </c>
      <c r="J72" s="70" t="n">
        <f aca="false">I72*H72</f>
        <v>2579.981859</v>
      </c>
      <c r="K72" s="71" t="n">
        <f aca="false">I72/G72</f>
        <v>1</v>
      </c>
      <c r="L72" s="66" t="n">
        <f aca="false">IFERROR(VLOOKUP(A72,'MEMO CALCULO 05'!$B$2:$E$299,4,0),0)</f>
        <v>0</v>
      </c>
      <c r="M72" s="72" t="n">
        <f aca="false">L72*H72</f>
        <v>0</v>
      </c>
      <c r="N72" s="73" t="n">
        <f aca="false">L72/G72</f>
        <v>0</v>
      </c>
      <c r="O72" s="74" t="n">
        <f aca="false">I72+L72</f>
        <v>36.39</v>
      </c>
      <c r="P72" s="75" t="n">
        <f aca="false">J72+M72</f>
        <v>2579.981859</v>
      </c>
      <c r="Q72" s="76" t="n">
        <f aca="false">K72+N72</f>
        <v>1</v>
      </c>
      <c r="R72" s="62"/>
      <c r="S72" s="81"/>
      <c r="T72" s="62"/>
    </row>
    <row r="73" customFormat="false" ht="32.8" hidden="false" customHeight="false" outlineLevel="0" collapsed="false">
      <c r="A73" s="63" t="s">
        <v>135</v>
      </c>
      <c r="B73" s="64" t="s">
        <v>136</v>
      </c>
      <c r="C73" s="65" t="s">
        <v>34</v>
      </c>
      <c r="D73" s="66" t="n">
        <v>0</v>
      </c>
      <c r="E73" s="66" t="n">
        <v>0</v>
      </c>
      <c r="F73" s="66"/>
      <c r="G73" s="66" t="n">
        <f aca="false">D73+E73-F73</f>
        <v>0</v>
      </c>
      <c r="H73" s="68" t="n">
        <v>141.037876</v>
      </c>
      <c r="I73" s="69" t="n">
        <v>0</v>
      </c>
      <c r="J73" s="70" t="n">
        <f aca="false">I73*H73</f>
        <v>0</v>
      </c>
      <c r="K73" s="71" t="n">
        <v>0</v>
      </c>
      <c r="L73" s="66" t="n">
        <f aca="false">IFERROR(VLOOKUP(A73,'MEMO CALCULO 05'!$B$2:$E$299,4,0),0)</f>
        <v>0</v>
      </c>
      <c r="M73" s="72" t="n">
        <f aca="false">L73*H73</f>
        <v>0</v>
      </c>
      <c r="N73" s="73" t="n">
        <v>0</v>
      </c>
      <c r="O73" s="74" t="n">
        <f aca="false">I73+L73</f>
        <v>0</v>
      </c>
      <c r="P73" s="75" t="n">
        <f aca="false">J73+M73</f>
        <v>0</v>
      </c>
      <c r="Q73" s="76" t="n">
        <f aca="false">K73+N73</f>
        <v>0</v>
      </c>
      <c r="R73" s="62"/>
      <c r="T73" s="62"/>
    </row>
    <row r="74" customFormat="false" ht="32.8" hidden="false" customHeight="false" outlineLevel="0" collapsed="false">
      <c r="A74" s="63" t="s">
        <v>137</v>
      </c>
      <c r="B74" s="64" t="s">
        <v>138</v>
      </c>
      <c r="C74" s="65" t="s">
        <v>34</v>
      </c>
      <c r="D74" s="66" t="n">
        <v>0</v>
      </c>
      <c r="E74" s="66" t="n">
        <v>5.252</v>
      </c>
      <c r="F74" s="66"/>
      <c r="G74" s="66" t="n">
        <f aca="false">D74+E74-F74</f>
        <v>5.252</v>
      </c>
      <c r="H74" s="68" t="n">
        <v>99.226176</v>
      </c>
      <c r="I74" s="69" t="n">
        <v>5.252</v>
      </c>
      <c r="J74" s="70" t="n">
        <f aca="false">I74*H74</f>
        <v>521.135876352</v>
      </c>
      <c r="K74" s="71" t="n">
        <f aca="false">I74/G74</f>
        <v>1</v>
      </c>
      <c r="L74" s="66" t="n">
        <f aca="false">IFERROR(VLOOKUP(A74,'MEMO CALCULO 05'!$B$2:$E$299,4,0),0)</f>
        <v>0</v>
      </c>
      <c r="M74" s="72" t="n">
        <f aca="false">L74*H74</f>
        <v>0</v>
      </c>
      <c r="N74" s="73" t="n">
        <f aca="false">L74/G74</f>
        <v>0</v>
      </c>
      <c r="O74" s="74" t="n">
        <f aca="false">I74+L74</f>
        <v>5.252</v>
      </c>
      <c r="P74" s="75" t="n">
        <f aca="false">J74+M74</f>
        <v>521.135876352</v>
      </c>
      <c r="Q74" s="76" t="n">
        <f aca="false">K74+N74</f>
        <v>1</v>
      </c>
      <c r="R74" s="62"/>
      <c r="T74" s="62"/>
    </row>
    <row r="75" customFormat="false" ht="22.35" hidden="false" customHeight="false" outlineLevel="0" collapsed="false">
      <c r="A75" s="63" t="s">
        <v>139</v>
      </c>
      <c r="B75" s="64" t="s">
        <v>140</v>
      </c>
      <c r="C75" s="65" t="s">
        <v>34</v>
      </c>
      <c r="D75" s="66" t="n">
        <v>112.07</v>
      </c>
      <c r="E75" s="66" t="n">
        <v>123.954</v>
      </c>
      <c r="F75" s="66"/>
      <c r="G75" s="66" t="n">
        <f aca="false">D75+E75-F75</f>
        <v>236.024</v>
      </c>
      <c r="H75" s="68" t="n">
        <v>7.500136</v>
      </c>
      <c r="I75" s="69" t="n">
        <v>236.024</v>
      </c>
      <c r="J75" s="70" t="n">
        <f aca="false">I75*H75</f>
        <v>1770.212099264</v>
      </c>
      <c r="K75" s="71" t="n">
        <f aca="false">I75/G75</f>
        <v>1</v>
      </c>
      <c r="L75" s="66" t="n">
        <f aca="false">IFERROR(VLOOKUP(A75,'MEMO CALCULO 05'!$B$2:$E$299,4,0),0)</f>
        <v>0</v>
      </c>
      <c r="M75" s="72" t="n">
        <f aca="false">L75*H75</f>
        <v>0</v>
      </c>
      <c r="N75" s="73" t="n">
        <f aca="false">L75/G75</f>
        <v>0</v>
      </c>
      <c r="O75" s="74" t="n">
        <f aca="false">I75+L75</f>
        <v>236.024</v>
      </c>
      <c r="P75" s="75" t="n">
        <f aca="false">J75+M75</f>
        <v>1770.212099264</v>
      </c>
      <c r="Q75" s="76" t="n">
        <f aca="false">K75+N75</f>
        <v>1</v>
      </c>
      <c r="R75" s="62"/>
      <c r="T75" s="62"/>
    </row>
    <row r="76" customFormat="false" ht="22.35" hidden="false" customHeight="false" outlineLevel="0" collapsed="false">
      <c r="A76" s="63" t="s">
        <v>141</v>
      </c>
      <c r="B76" s="64" t="s">
        <v>142</v>
      </c>
      <c r="C76" s="65" t="s">
        <v>34</v>
      </c>
      <c r="D76" s="66" t="n">
        <v>0</v>
      </c>
      <c r="E76" s="66" t="n">
        <v>0</v>
      </c>
      <c r="F76" s="66"/>
      <c r="G76" s="66" t="n">
        <f aca="false">D76+E76-F76</f>
        <v>0</v>
      </c>
      <c r="H76" s="68" t="n">
        <v>36.51382</v>
      </c>
      <c r="I76" s="69" t="n">
        <v>0</v>
      </c>
      <c r="J76" s="70" t="n">
        <f aca="false">I76*H76</f>
        <v>0</v>
      </c>
      <c r="K76" s="71" t="n">
        <v>0</v>
      </c>
      <c r="L76" s="66" t="n">
        <f aca="false">IFERROR(VLOOKUP(A76,'MEMO CALCULO 05'!$B$2:$E$299,4,0),0)</f>
        <v>0</v>
      </c>
      <c r="M76" s="72" t="n">
        <f aca="false">L76*H76</f>
        <v>0</v>
      </c>
      <c r="N76" s="73" t="n">
        <v>0</v>
      </c>
      <c r="O76" s="74" t="n">
        <f aca="false">I76+L76</f>
        <v>0</v>
      </c>
      <c r="P76" s="75" t="n">
        <f aca="false">J76+M76</f>
        <v>0</v>
      </c>
      <c r="Q76" s="76" t="n">
        <f aca="false">K76+N76</f>
        <v>0</v>
      </c>
      <c r="R76" s="62"/>
      <c r="T76" s="62"/>
    </row>
    <row r="77" customFormat="false" ht="22.35" hidden="false" customHeight="false" outlineLevel="0" collapsed="false">
      <c r="A77" s="63" t="s">
        <v>143</v>
      </c>
      <c r="B77" s="64" t="s">
        <v>144</v>
      </c>
      <c r="C77" s="65" t="s">
        <v>34</v>
      </c>
      <c r="D77" s="66" t="n">
        <v>168.73</v>
      </c>
      <c r="E77" s="66" t="n">
        <v>123.954</v>
      </c>
      <c r="F77" s="66"/>
      <c r="G77" s="66" t="n">
        <f aca="false">D77+E77-F77</f>
        <v>292.684</v>
      </c>
      <c r="H77" s="68" t="n">
        <v>70.285208</v>
      </c>
      <c r="I77" s="69" t="n">
        <v>292.684</v>
      </c>
      <c r="J77" s="70" t="n">
        <f aca="false">I77*H77</f>
        <v>20571.355818272</v>
      </c>
      <c r="K77" s="71" t="n">
        <f aca="false">I77/G77</f>
        <v>1</v>
      </c>
      <c r="L77" s="66" t="n">
        <f aca="false">IFERROR(VLOOKUP(A77,'MEMO CALCULO 05'!$B$2:$E$299,4,0),0)</f>
        <v>0</v>
      </c>
      <c r="M77" s="72" t="n">
        <f aca="false">L77*H77</f>
        <v>0</v>
      </c>
      <c r="N77" s="73" t="n">
        <f aca="false">L77/G77</f>
        <v>0</v>
      </c>
      <c r="O77" s="74" t="n">
        <f aca="false">I77+L77</f>
        <v>292.684</v>
      </c>
      <c r="P77" s="75" t="n">
        <f aca="false">J77+M77</f>
        <v>20571.355818272</v>
      </c>
      <c r="Q77" s="76" t="n">
        <f aca="false">K77+N77</f>
        <v>1</v>
      </c>
      <c r="R77" s="62"/>
      <c r="T77" s="62"/>
    </row>
    <row r="78" customFormat="false" ht="22.35" hidden="false" customHeight="false" outlineLevel="0" collapsed="false">
      <c r="A78" s="63" t="s">
        <v>145</v>
      </c>
      <c r="B78" s="64" t="s">
        <v>146</v>
      </c>
      <c r="C78" s="65" t="s">
        <v>34</v>
      </c>
      <c r="D78" s="66" t="n">
        <v>25.74</v>
      </c>
      <c r="E78" s="66" t="n">
        <v>0</v>
      </c>
      <c r="F78" s="66"/>
      <c r="G78" s="66" t="n">
        <f aca="false">D78+E78-F78</f>
        <v>25.74</v>
      </c>
      <c r="H78" s="68" t="n">
        <v>556.620204</v>
      </c>
      <c r="I78" s="69" t="n">
        <v>21.24</v>
      </c>
      <c r="J78" s="70" t="n">
        <f aca="false">I78*H78</f>
        <v>11822.61313296</v>
      </c>
      <c r="K78" s="71" t="n">
        <f aca="false">I78/G78</f>
        <v>0.825174825174825</v>
      </c>
      <c r="L78" s="66" t="n">
        <f aca="false">IFERROR(VLOOKUP(A78,'MEMO CALCULO 05'!$B$2:$E$299,4,0),0)</f>
        <v>0</v>
      </c>
      <c r="M78" s="72" t="n">
        <f aca="false">L78*H78</f>
        <v>0</v>
      </c>
      <c r="N78" s="73" t="n">
        <f aca="false">L78/G78</f>
        <v>0</v>
      </c>
      <c r="O78" s="74" t="n">
        <f aca="false">I78+L78</f>
        <v>21.24</v>
      </c>
      <c r="P78" s="75" t="n">
        <f aca="false">J78+M78</f>
        <v>11822.61313296</v>
      </c>
      <c r="Q78" s="76" t="n">
        <f aca="false">K78+N78</f>
        <v>0.825174825174825</v>
      </c>
      <c r="R78" s="62"/>
      <c r="T78" s="62"/>
    </row>
    <row r="79" customFormat="false" ht="22.35" hidden="false" customHeight="false" outlineLevel="0" collapsed="false">
      <c r="A79" s="63" t="s">
        <v>147</v>
      </c>
      <c r="B79" s="64" t="s">
        <v>148</v>
      </c>
      <c r="C79" s="65" t="s">
        <v>37</v>
      </c>
      <c r="D79" s="66" t="n">
        <v>6</v>
      </c>
      <c r="E79" s="66" t="n">
        <v>0</v>
      </c>
      <c r="F79" s="66"/>
      <c r="G79" s="66" t="n">
        <f aca="false">D79+E79-F79</f>
        <v>6</v>
      </c>
      <c r="H79" s="68" t="n">
        <v>10.1283</v>
      </c>
      <c r="I79" s="69" t="n">
        <v>0</v>
      </c>
      <c r="J79" s="70" t="n">
        <f aca="false">I79*H79</f>
        <v>0</v>
      </c>
      <c r="K79" s="71" t="n">
        <f aca="false">I79/G79</f>
        <v>0</v>
      </c>
      <c r="L79" s="66" t="n">
        <f aca="false">IFERROR(VLOOKUP(A79,'MEMO CALCULO 05'!$B$2:$E$299,4,0),0)</f>
        <v>0</v>
      </c>
      <c r="M79" s="72" t="n">
        <f aca="false">L79*H79</f>
        <v>0</v>
      </c>
      <c r="N79" s="73" t="n">
        <f aca="false">L79/G79</f>
        <v>0</v>
      </c>
      <c r="O79" s="74" t="n">
        <f aca="false">I79+L79</f>
        <v>0</v>
      </c>
      <c r="P79" s="75" t="n">
        <f aca="false">J79+M79</f>
        <v>0</v>
      </c>
      <c r="Q79" s="76" t="n">
        <f aca="false">K79+N79</f>
        <v>0</v>
      </c>
      <c r="R79" s="62"/>
      <c r="T79" s="62"/>
    </row>
    <row r="80" s="82" customFormat="true" ht="13.8" hidden="false" customHeight="false" outlineLevel="0" collapsed="false">
      <c r="A80" s="53" t="s">
        <v>149</v>
      </c>
      <c r="B80" s="54" t="s">
        <v>150</v>
      </c>
      <c r="C80" s="55"/>
      <c r="D80" s="56"/>
      <c r="E80" s="56"/>
      <c r="F80" s="56"/>
      <c r="G80" s="56"/>
      <c r="H80" s="77"/>
      <c r="I80" s="57"/>
      <c r="J80" s="58"/>
      <c r="K80" s="59"/>
      <c r="L80" s="57"/>
      <c r="M80" s="61" t="n">
        <f aca="false">SUM(M81:M84)</f>
        <v>0</v>
      </c>
      <c r="N80" s="58"/>
      <c r="O80" s="58"/>
      <c r="P80" s="61" t="n">
        <f aca="false">SUM(P81:P84)</f>
        <v>25163.39174496</v>
      </c>
      <c r="Q80" s="59"/>
      <c r="R80" s="62"/>
      <c r="T80" s="62"/>
    </row>
    <row r="81" customFormat="false" ht="22.35" hidden="false" customHeight="false" outlineLevel="0" collapsed="false">
      <c r="A81" s="63" t="s">
        <v>151</v>
      </c>
      <c r="B81" s="64" t="s">
        <v>152</v>
      </c>
      <c r="C81" s="65" t="s">
        <v>37</v>
      </c>
      <c r="D81" s="66" t="n">
        <v>326.22</v>
      </c>
      <c r="E81" s="66" t="n">
        <v>0</v>
      </c>
      <c r="F81" s="66"/>
      <c r="G81" s="66" t="n">
        <f aca="false">D81+E81-F81</f>
        <v>326.22</v>
      </c>
      <c r="H81" s="68" t="n">
        <v>57.123612</v>
      </c>
      <c r="I81" s="69" t="n">
        <v>326.22</v>
      </c>
      <c r="J81" s="70" t="n">
        <f aca="false">I81*H81</f>
        <v>18634.86470664</v>
      </c>
      <c r="K81" s="71" t="n">
        <f aca="false">I81/G81</f>
        <v>1</v>
      </c>
      <c r="L81" s="66" t="n">
        <f aca="false">IFERROR(VLOOKUP(A81,'MEMO CALCULO 05'!$B$2:$E$299,4,0),0)</f>
        <v>0</v>
      </c>
      <c r="M81" s="72" t="n">
        <f aca="false">L81*H81</f>
        <v>0</v>
      </c>
      <c r="N81" s="73" t="n">
        <f aca="false">L81/G81</f>
        <v>0</v>
      </c>
      <c r="O81" s="74" t="n">
        <f aca="false">I81+L81</f>
        <v>326.22</v>
      </c>
      <c r="P81" s="75" t="n">
        <f aca="false">J81+M81</f>
        <v>18634.86470664</v>
      </c>
      <c r="Q81" s="76" t="n">
        <f aca="false">K81+N81</f>
        <v>1</v>
      </c>
      <c r="R81" s="62"/>
      <c r="T81" s="62"/>
    </row>
    <row r="82" customFormat="false" ht="32.8" hidden="false" customHeight="false" outlineLevel="0" collapsed="false">
      <c r="A82" s="63" t="s">
        <v>153</v>
      </c>
      <c r="B82" s="64" t="s">
        <v>154</v>
      </c>
      <c r="C82" s="65" t="s">
        <v>34</v>
      </c>
      <c r="D82" s="66" t="n">
        <v>81.59</v>
      </c>
      <c r="E82" s="66" t="n">
        <v>0</v>
      </c>
      <c r="F82" s="66"/>
      <c r="G82" s="66" t="n">
        <f aca="false">D82+E82-F82</f>
        <v>81.59</v>
      </c>
      <c r="H82" s="68" t="n">
        <v>97.979616</v>
      </c>
      <c r="I82" s="69" t="n">
        <v>62.08</v>
      </c>
      <c r="J82" s="70" t="n">
        <f aca="false">I82*H82</f>
        <v>6082.57456128</v>
      </c>
      <c r="K82" s="71" t="n">
        <f aca="false">I82/G82</f>
        <v>0.760877558524329</v>
      </c>
      <c r="L82" s="66" t="n">
        <f aca="false">IFERROR(VLOOKUP(A82,'MEMO CALCULO 05'!$B$2:$E$299,4,0),0)</f>
        <v>0</v>
      </c>
      <c r="M82" s="72" t="n">
        <f aca="false">L82*H82</f>
        <v>0</v>
      </c>
      <c r="N82" s="73" t="n">
        <f aca="false">L82/G82</f>
        <v>0</v>
      </c>
      <c r="O82" s="74" t="n">
        <f aca="false">I82+L82</f>
        <v>62.08</v>
      </c>
      <c r="P82" s="75" t="n">
        <f aca="false">J82+M82</f>
        <v>6082.57456128</v>
      </c>
      <c r="Q82" s="76" t="n">
        <f aca="false">K82+N82</f>
        <v>0.760877558524329</v>
      </c>
      <c r="R82" s="62"/>
      <c r="T82" s="62"/>
    </row>
    <row r="83" customFormat="false" ht="32.8" hidden="false" customHeight="false" outlineLevel="0" collapsed="false">
      <c r="A83" s="63" t="s">
        <v>155</v>
      </c>
      <c r="B83" s="64" t="s">
        <v>156</v>
      </c>
      <c r="C83" s="65" t="s">
        <v>34</v>
      </c>
      <c r="D83" s="66" t="n">
        <v>0.689999999999998</v>
      </c>
      <c r="E83" s="66" t="n">
        <v>0</v>
      </c>
      <c r="F83" s="66"/>
      <c r="G83" s="66" t="n">
        <f aca="false">D83+E83-F83</f>
        <v>0.689999999999998</v>
      </c>
      <c r="H83" s="68" t="n">
        <v>99.558592</v>
      </c>
      <c r="I83" s="69" t="n">
        <v>0.69</v>
      </c>
      <c r="J83" s="70" t="n">
        <f aca="false">I83*H83</f>
        <v>68.69542848</v>
      </c>
      <c r="K83" s="71" t="n">
        <f aca="false">I83/G83</f>
        <v>1</v>
      </c>
      <c r="L83" s="66" t="n">
        <f aca="false">IFERROR(VLOOKUP(A83,'MEMO CALCULO 05'!$B$2:$E$299,4,0),0)</f>
        <v>0</v>
      </c>
      <c r="M83" s="72" t="n">
        <f aca="false">L83*H83</f>
        <v>0</v>
      </c>
      <c r="N83" s="73" t="n">
        <f aca="false">L83/G83</f>
        <v>0</v>
      </c>
      <c r="O83" s="74" t="n">
        <f aca="false">I83+L83</f>
        <v>0.69</v>
      </c>
      <c r="P83" s="75" t="n">
        <f aca="false">J83+M83</f>
        <v>68.69542848</v>
      </c>
      <c r="Q83" s="76" t="n">
        <f aca="false">K83+N83</f>
        <v>1</v>
      </c>
      <c r="R83" s="62"/>
      <c r="T83" s="62"/>
    </row>
    <row r="84" customFormat="false" ht="13.8" hidden="false" customHeight="false" outlineLevel="0" collapsed="false">
      <c r="A84" s="63" t="s">
        <v>157</v>
      </c>
      <c r="B84" s="64" t="s">
        <v>158</v>
      </c>
      <c r="C84" s="65" t="s">
        <v>37</v>
      </c>
      <c r="D84" s="66" t="n">
        <v>21.41</v>
      </c>
      <c r="E84" s="66" t="n">
        <v>0</v>
      </c>
      <c r="F84" s="66"/>
      <c r="G84" s="66" t="n">
        <f aca="false">D84+E84-F84</f>
        <v>21.41</v>
      </c>
      <c r="H84" s="68" t="n">
        <v>20.381256</v>
      </c>
      <c r="I84" s="69" t="n">
        <v>18.51</v>
      </c>
      <c r="J84" s="70" t="n">
        <f aca="false">I84*H84</f>
        <v>377.25704856</v>
      </c>
      <c r="K84" s="71" t="n">
        <f aca="false">I84/G84</f>
        <v>0.864549276039234</v>
      </c>
      <c r="L84" s="66" t="n">
        <f aca="false">IFERROR(VLOOKUP(A84,'MEMO CALCULO 05'!$B$2:$E$299,4,0),0)</f>
        <v>0</v>
      </c>
      <c r="M84" s="72" t="n">
        <f aca="false">L84*H84</f>
        <v>0</v>
      </c>
      <c r="N84" s="73" t="n">
        <f aca="false">L84/G84</f>
        <v>0</v>
      </c>
      <c r="O84" s="74" t="n">
        <f aca="false">I84+L84</f>
        <v>18.51</v>
      </c>
      <c r="P84" s="75" t="n">
        <f aca="false">J84+M84</f>
        <v>377.25704856</v>
      </c>
      <c r="Q84" s="76" t="n">
        <f aca="false">K84+N84</f>
        <v>0.864549276039234</v>
      </c>
      <c r="R84" s="62"/>
      <c r="T84" s="62"/>
    </row>
    <row r="85" customFormat="false" ht="13.8" hidden="false" customHeight="false" outlineLevel="0" collapsed="false">
      <c r="A85" s="53" t="s">
        <v>159</v>
      </c>
      <c r="B85" s="54" t="s">
        <v>160</v>
      </c>
      <c r="C85" s="55"/>
      <c r="D85" s="56"/>
      <c r="E85" s="56"/>
      <c r="F85" s="56"/>
      <c r="G85" s="56"/>
      <c r="H85" s="77"/>
      <c r="I85" s="57"/>
      <c r="J85" s="58"/>
      <c r="K85" s="59"/>
      <c r="L85" s="57"/>
      <c r="M85" s="61" t="n">
        <f aca="false">SUM(M86:M89)</f>
        <v>113.34785879984</v>
      </c>
      <c r="N85" s="58"/>
      <c r="O85" s="58"/>
      <c r="P85" s="61" t="n">
        <f aca="false">SUM(P86:P89)</f>
        <v>957.65478911984</v>
      </c>
      <c r="Q85" s="59"/>
      <c r="R85" s="62"/>
      <c r="T85" s="62"/>
    </row>
    <row r="86" customFormat="false" ht="43.2" hidden="false" customHeight="false" outlineLevel="0" collapsed="false">
      <c r="A86" s="63" t="s">
        <v>161</v>
      </c>
      <c r="B86" s="64" t="s">
        <v>162</v>
      </c>
      <c r="C86" s="65" t="s">
        <v>34</v>
      </c>
      <c r="D86" s="66" t="n">
        <v>0</v>
      </c>
      <c r="E86" s="66" t="n">
        <v>0</v>
      </c>
      <c r="F86" s="66"/>
      <c r="G86" s="66" t="n">
        <f aca="false">D86+E86-F86</f>
        <v>0</v>
      </c>
      <c r="H86" s="68" t="n">
        <v>152.745152</v>
      </c>
      <c r="I86" s="69" t="n">
        <v>0</v>
      </c>
      <c r="J86" s="70" t="n">
        <f aca="false">I86*H86</f>
        <v>0</v>
      </c>
      <c r="K86" s="71" t="n">
        <v>0</v>
      </c>
      <c r="L86" s="66" t="n">
        <f aca="false">IFERROR(VLOOKUP(A86,'MEMO CALCULO 05'!$B$2:$E$299,4,0),0)</f>
        <v>0</v>
      </c>
      <c r="M86" s="72" t="n">
        <f aca="false">L86*H86</f>
        <v>0</v>
      </c>
      <c r="N86" s="73" t="n">
        <v>0</v>
      </c>
      <c r="O86" s="74" t="n">
        <f aca="false">I86+L86</f>
        <v>0</v>
      </c>
      <c r="P86" s="75" t="n">
        <f aca="false">J86+M86</f>
        <v>0</v>
      </c>
      <c r="Q86" s="76" t="n">
        <f aca="false">K86+N86</f>
        <v>0</v>
      </c>
      <c r="R86" s="62"/>
      <c r="T86" s="62"/>
    </row>
    <row r="87" customFormat="false" ht="43.2" hidden="false" customHeight="false" outlineLevel="0" collapsed="false">
      <c r="A87" s="63" t="s">
        <v>163</v>
      </c>
      <c r="B87" s="64" t="s">
        <v>164</v>
      </c>
      <c r="C87" s="65" t="s">
        <v>34</v>
      </c>
      <c r="D87" s="66" t="n">
        <v>6.90758</v>
      </c>
      <c r="E87" s="66" t="n">
        <v>0</v>
      </c>
      <c r="F87" s="66"/>
      <c r="G87" s="66" t="n">
        <f aca="false">D87+E87-F87</f>
        <v>6.90758</v>
      </c>
      <c r="H87" s="68" t="n">
        <v>138.638248</v>
      </c>
      <c r="I87" s="69" t="n">
        <v>6.09</v>
      </c>
      <c r="J87" s="70" t="n">
        <f aca="false">I87*H87</f>
        <v>844.30693032</v>
      </c>
      <c r="K87" s="71" t="n">
        <f aca="false">I87/G87</f>
        <v>0.881640169205424</v>
      </c>
      <c r="L87" s="66" t="n">
        <f aca="false">IFERROR(VLOOKUP(A87,'MEMO CALCULO 05'!$B$2:$E$299,4,0),0)</f>
        <v>0.81758</v>
      </c>
      <c r="M87" s="72" t="n">
        <f aca="false">L87*H87</f>
        <v>113.34785879984</v>
      </c>
      <c r="N87" s="73" t="n">
        <f aca="false">L87/G87</f>
        <v>0.118359830794576</v>
      </c>
      <c r="O87" s="74" t="n">
        <f aca="false">I87+L87</f>
        <v>6.90758</v>
      </c>
      <c r="P87" s="75" t="n">
        <f aca="false">J87+M87</f>
        <v>957.65478911984</v>
      </c>
      <c r="Q87" s="76" t="n">
        <f aca="false">K87+N87</f>
        <v>1</v>
      </c>
      <c r="R87" s="62"/>
      <c r="T87" s="62"/>
    </row>
    <row r="88" customFormat="false" ht="22.35" hidden="false" customHeight="false" outlineLevel="0" collapsed="false">
      <c r="A88" s="63" t="s">
        <v>165</v>
      </c>
      <c r="B88" s="64" t="s">
        <v>166</v>
      </c>
      <c r="C88" s="65" t="s">
        <v>34</v>
      </c>
      <c r="D88" s="66" t="n">
        <v>0</v>
      </c>
      <c r="E88" s="66" t="n">
        <v>0</v>
      </c>
      <c r="F88" s="66"/>
      <c r="G88" s="66" t="n">
        <f aca="false">D88+E88-F88</f>
        <v>0</v>
      </c>
      <c r="H88" s="68" t="n">
        <v>18.12706</v>
      </c>
      <c r="I88" s="69" t="n">
        <v>0</v>
      </c>
      <c r="J88" s="70" t="n">
        <f aca="false">I88*H88</f>
        <v>0</v>
      </c>
      <c r="K88" s="71" t="n">
        <v>0</v>
      </c>
      <c r="L88" s="66" t="n">
        <f aca="false">IFERROR(VLOOKUP(A88,'MEMO CALCULO 05'!$B$2:$E$299,4,0),0)</f>
        <v>0</v>
      </c>
      <c r="M88" s="72" t="n">
        <f aca="false">L88*H88</f>
        <v>0</v>
      </c>
      <c r="N88" s="73" t="n">
        <v>0</v>
      </c>
      <c r="O88" s="74" t="n">
        <f aca="false">I88+L88</f>
        <v>0</v>
      </c>
      <c r="P88" s="75" t="n">
        <f aca="false">J88+M88</f>
        <v>0</v>
      </c>
      <c r="Q88" s="76" t="n">
        <f aca="false">K88+N88</f>
        <v>0</v>
      </c>
      <c r="R88" s="62"/>
      <c r="T88" s="62"/>
    </row>
    <row r="89" customFormat="false" ht="43.2" hidden="false" customHeight="false" outlineLevel="0" collapsed="false">
      <c r="A89" s="63" t="s">
        <v>167</v>
      </c>
      <c r="B89" s="64" t="s">
        <v>168</v>
      </c>
      <c r="C89" s="65" t="s">
        <v>34</v>
      </c>
      <c r="D89" s="66" t="n">
        <v>0</v>
      </c>
      <c r="E89" s="66" t="n">
        <v>0</v>
      </c>
      <c r="F89" s="66"/>
      <c r="G89" s="66" t="n">
        <f aca="false">D89+E89-F89</f>
        <v>0</v>
      </c>
      <c r="H89" s="68" t="n">
        <v>143.219356</v>
      </c>
      <c r="I89" s="69" t="n">
        <v>0</v>
      </c>
      <c r="J89" s="70" t="n">
        <f aca="false">I89*H89</f>
        <v>0</v>
      </c>
      <c r="K89" s="71" t="n">
        <v>0</v>
      </c>
      <c r="L89" s="66" t="n">
        <f aca="false">IFERROR(VLOOKUP(A89,'MEMO CALCULO 05'!$B$2:$E$299,4,0),0)</f>
        <v>0</v>
      </c>
      <c r="M89" s="72" t="n">
        <f aca="false">L89*H89</f>
        <v>0</v>
      </c>
      <c r="N89" s="73" t="n">
        <v>0</v>
      </c>
      <c r="O89" s="74" t="n">
        <f aca="false">I89+L89</f>
        <v>0</v>
      </c>
      <c r="P89" s="75" t="n">
        <f aca="false">J89+M89</f>
        <v>0</v>
      </c>
      <c r="Q89" s="76" t="n">
        <f aca="false">K89+N89</f>
        <v>0</v>
      </c>
      <c r="R89" s="62"/>
      <c r="T89" s="62"/>
    </row>
    <row r="90" customFormat="false" ht="13.8" hidden="false" customHeight="false" outlineLevel="0" collapsed="false">
      <c r="A90" s="53" t="s">
        <v>169</v>
      </c>
      <c r="B90" s="54" t="s">
        <v>170</v>
      </c>
      <c r="C90" s="55"/>
      <c r="D90" s="56"/>
      <c r="E90" s="56"/>
      <c r="F90" s="56"/>
      <c r="G90" s="56"/>
      <c r="H90" s="77"/>
      <c r="I90" s="57"/>
      <c r="J90" s="58"/>
      <c r="K90" s="59"/>
      <c r="L90" s="57"/>
      <c r="M90" s="61" t="n">
        <f aca="false">SUM(M91:M96)</f>
        <v>0</v>
      </c>
      <c r="N90" s="58"/>
      <c r="O90" s="58"/>
      <c r="P90" s="61" t="n">
        <f aca="false">SUM(P91:P96)</f>
        <v>56860.3561876</v>
      </c>
      <c r="Q90" s="59"/>
      <c r="R90" s="62"/>
      <c r="T90" s="62"/>
    </row>
    <row r="91" customFormat="false" ht="53.4" hidden="false" customHeight="false" outlineLevel="0" collapsed="false">
      <c r="A91" s="63" t="s">
        <v>171</v>
      </c>
      <c r="B91" s="64" t="s">
        <v>172</v>
      </c>
      <c r="C91" s="65" t="s">
        <v>57</v>
      </c>
      <c r="D91" s="66" t="n">
        <v>4</v>
      </c>
      <c r="E91" s="66" t="n">
        <v>0</v>
      </c>
      <c r="F91" s="66"/>
      <c r="G91" s="66" t="n">
        <f aca="false">D91+E91-F91</f>
        <v>4</v>
      </c>
      <c r="H91" s="68" t="n">
        <v>1812.487852</v>
      </c>
      <c r="I91" s="69" t="n">
        <v>4</v>
      </c>
      <c r="J91" s="70" t="n">
        <f aca="false">I91*H91</f>
        <v>7249.951408</v>
      </c>
      <c r="K91" s="71" t="n">
        <f aca="false">I91/G91</f>
        <v>1</v>
      </c>
      <c r="L91" s="66" t="n">
        <f aca="false">IFERROR(VLOOKUP(A91,'MEMO CALCULO 05'!$B$2:$E$299,4,0),0)</f>
        <v>0</v>
      </c>
      <c r="M91" s="72" t="n">
        <f aca="false">L91*H91</f>
        <v>0</v>
      </c>
      <c r="N91" s="73" t="n">
        <f aca="false">L91/G91</f>
        <v>0</v>
      </c>
      <c r="O91" s="74" t="n">
        <f aca="false">I91+L91</f>
        <v>4</v>
      </c>
      <c r="P91" s="75" t="n">
        <f aca="false">J91+M91</f>
        <v>7249.951408</v>
      </c>
      <c r="Q91" s="76" t="n">
        <f aca="false">K91+N91</f>
        <v>1</v>
      </c>
      <c r="R91" s="62"/>
      <c r="T91" s="62"/>
    </row>
    <row r="92" customFormat="false" ht="53.4" hidden="false" customHeight="false" outlineLevel="0" collapsed="false">
      <c r="A92" s="63" t="s">
        <v>173</v>
      </c>
      <c r="B92" s="64" t="s">
        <v>174</v>
      </c>
      <c r="C92" s="65" t="s">
        <v>57</v>
      </c>
      <c r="D92" s="66" t="n">
        <v>13</v>
      </c>
      <c r="E92" s="66" t="n">
        <v>0</v>
      </c>
      <c r="F92" s="66"/>
      <c r="G92" s="66" t="n">
        <f aca="false">D92+E92-F92</f>
        <v>13</v>
      </c>
      <c r="H92" s="68" t="n">
        <v>1924.595148</v>
      </c>
      <c r="I92" s="69" t="n">
        <v>13</v>
      </c>
      <c r="J92" s="70" t="n">
        <f aca="false">I92*H92</f>
        <v>25019.736924</v>
      </c>
      <c r="K92" s="71" t="n">
        <f aca="false">I92/G92</f>
        <v>1</v>
      </c>
      <c r="L92" s="66" t="n">
        <f aca="false">IFERROR(VLOOKUP(A92,'MEMO CALCULO 05'!$B$2:$E$299,4,0),0)</f>
        <v>0</v>
      </c>
      <c r="M92" s="72" t="n">
        <f aca="false">L92*H92</f>
        <v>0</v>
      </c>
      <c r="N92" s="73" t="n">
        <f aca="false">L92/G92</f>
        <v>0</v>
      </c>
      <c r="O92" s="74" t="n">
        <f aca="false">I92+L92</f>
        <v>13</v>
      </c>
      <c r="P92" s="75" t="n">
        <f aca="false">J92+M92</f>
        <v>25019.736924</v>
      </c>
      <c r="Q92" s="76" t="n">
        <f aca="false">K92+N92</f>
        <v>1</v>
      </c>
      <c r="R92" s="62"/>
      <c r="T92" s="62"/>
    </row>
    <row r="93" customFormat="false" ht="53.4" hidden="false" customHeight="false" outlineLevel="0" collapsed="false">
      <c r="A93" s="63" t="s">
        <v>175</v>
      </c>
      <c r="B93" s="64" t="s">
        <v>176</v>
      </c>
      <c r="C93" s="65" t="s">
        <v>57</v>
      </c>
      <c r="D93" s="66" t="n">
        <v>7</v>
      </c>
      <c r="E93" s="66" t="n">
        <v>0</v>
      </c>
      <c r="F93" s="66"/>
      <c r="G93" s="66" t="n">
        <f aca="false">D93+E93-F93</f>
        <v>7</v>
      </c>
      <c r="H93" s="68" t="n">
        <v>2074.255064</v>
      </c>
      <c r="I93" s="69" t="n">
        <v>7</v>
      </c>
      <c r="J93" s="70" t="n">
        <f aca="false">I93*H93</f>
        <v>14519.785448</v>
      </c>
      <c r="K93" s="71" t="n">
        <f aca="false">I93/G93</f>
        <v>1</v>
      </c>
      <c r="L93" s="66" t="n">
        <f aca="false">IFERROR(VLOOKUP(A93,'MEMO CALCULO 05'!$B$2:$E$299,4,0),0)</f>
        <v>0</v>
      </c>
      <c r="M93" s="72" t="n">
        <f aca="false">L93*H93</f>
        <v>0</v>
      </c>
      <c r="N93" s="73" t="n">
        <f aca="false">L93/G93</f>
        <v>0</v>
      </c>
      <c r="O93" s="74" t="n">
        <f aca="false">I93+L93</f>
        <v>7</v>
      </c>
      <c r="P93" s="75" t="n">
        <f aca="false">J93+M93</f>
        <v>14519.785448</v>
      </c>
      <c r="Q93" s="76" t="n">
        <f aca="false">K93+N93</f>
        <v>1</v>
      </c>
      <c r="R93" s="62"/>
      <c r="T93" s="62"/>
    </row>
    <row r="94" customFormat="false" ht="22.35" hidden="false" customHeight="false" outlineLevel="0" collapsed="false">
      <c r="A94" s="63" t="s">
        <v>177</v>
      </c>
      <c r="B94" s="64" t="s">
        <v>178</v>
      </c>
      <c r="C94" s="65" t="s">
        <v>57</v>
      </c>
      <c r="D94" s="66" t="n">
        <v>4</v>
      </c>
      <c r="E94" s="66" t="n">
        <v>0</v>
      </c>
      <c r="F94" s="66"/>
      <c r="G94" s="66" t="n">
        <f aca="false">D94+E94-F94</f>
        <v>4</v>
      </c>
      <c r="H94" s="68" t="n">
        <v>404.550272</v>
      </c>
      <c r="I94" s="69" t="n">
        <v>4</v>
      </c>
      <c r="J94" s="70" t="n">
        <f aca="false">I94*H94</f>
        <v>1618.201088</v>
      </c>
      <c r="K94" s="71" t="n">
        <f aca="false">I94/G94</f>
        <v>1</v>
      </c>
      <c r="L94" s="66" t="n">
        <f aca="false">IFERROR(VLOOKUP(A94,'MEMO CALCULO 05'!$B$2:$E$299,4,0),0)</f>
        <v>0</v>
      </c>
      <c r="M94" s="72" t="n">
        <f aca="false">L94*H94</f>
        <v>0</v>
      </c>
      <c r="N94" s="73" t="n">
        <f aca="false">L94/G94</f>
        <v>0</v>
      </c>
      <c r="O94" s="74" t="n">
        <f aca="false">I94+L94</f>
        <v>4</v>
      </c>
      <c r="P94" s="75" t="n">
        <f aca="false">J94+M94</f>
        <v>1618.201088</v>
      </c>
      <c r="Q94" s="76" t="n">
        <f aca="false">K94+N94</f>
        <v>1</v>
      </c>
      <c r="R94" s="62"/>
      <c r="T94" s="62"/>
    </row>
    <row r="95" customFormat="false" ht="22.35" hidden="false" customHeight="false" outlineLevel="0" collapsed="false">
      <c r="A95" s="63" t="s">
        <v>179</v>
      </c>
      <c r="B95" s="64" t="s">
        <v>180</v>
      </c>
      <c r="C95" s="65" t="s">
        <v>57</v>
      </c>
      <c r="D95" s="66" t="n">
        <v>13</v>
      </c>
      <c r="E95" s="66" t="n">
        <v>0</v>
      </c>
      <c r="F95" s="66"/>
      <c r="G95" s="66" t="n">
        <f aca="false">D95+E95-F95</f>
        <v>13</v>
      </c>
      <c r="H95" s="68" t="n">
        <v>404.550272</v>
      </c>
      <c r="I95" s="69" t="n">
        <v>13</v>
      </c>
      <c r="J95" s="70" t="n">
        <f aca="false">I95*H95</f>
        <v>5259.153536</v>
      </c>
      <c r="K95" s="71" t="n">
        <f aca="false">I95/G95</f>
        <v>1</v>
      </c>
      <c r="L95" s="66" t="n">
        <f aca="false">IFERROR(VLOOKUP(A95,'MEMO CALCULO 05'!$B$2:$E$299,4,0),0)</f>
        <v>0</v>
      </c>
      <c r="M95" s="72" t="n">
        <f aca="false">L95*H95</f>
        <v>0</v>
      </c>
      <c r="N95" s="73" t="n">
        <f aca="false">L95/G95</f>
        <v>0</v>
      </c>
      <c r="O95" s="74" t="n">
        <f aca="false">I95+L95</f>
        <v>13</v>
      </c>
      <c r="P95" s="75" t="n">
        <f aca="false">J95+M95</f>
        <v>5259.153536</v>
      </c>
      <c r="Q95" s="76" t="n">
        <f aca="false">K95+N95</f>
        <v>1</v>
      </c>
      <c r="R95" s="62"/>
      <c r="T95" s="62"/>
    </row>
    <row r="96" customFormat="false" ht="22.35" hidden="false" customHeight="false" outlineLevel="0" collapsed="false">
      <c r="A96" s="63" t="s">
        <v>181</v>
      </c>
      <c r="B96" s="64" t="s">
        <v>182</v>
      </c>
      <c r="C96" s="65" t="s">
        <v>37</v>
      </c>
      <c r="D96" s="66" t="n">
        <v>36.3</v>
      </c>
      <c r="E96" s="66" t="n">
        <v>0</v>
      </c>
      <c r="F96" s="66"/>
      <c r="G96" s="66" t="n">
        <f aca="false">D96+E96-F96</f>
        <v>36.3</v>
      </c>
      <c r="H96" s="68" t="n">
        <v>87.975972</v>
      </c>
      <c r="I96" s="69" t="n">
        <v>36.3</v>
      </c>
      <c r="J96" s="70" t="n">
        <f aca="false">I96*H96</f>
        <v>3193.5277836</v>
      </c>
      <c r="K96" s="71" t="n">
        <f aca="false">I96/G96</f>
        <v>1</v>
      </c>
      <c r="L96" s="66" t="n">
        <f aca="false">IFERROR(VLOOKUP(A96,'MEMO CALCULO 05'!$B$2:$E$299,4,0),0)</f>
        <v>0</v>
      </c>
      <c r="M96" s="72" t="n">
        <f aca="false">L96*H96</f>
        <v>0</v>
      </c>
      <c r="N96" s="73" t="n">
        <f aca="false">L96/G96</f>
        <v>0</v>
      </c>
      <c r="O96" s="74" t="n">
        <f aca="false">I96+L96</f>
        <v>36.3</v>
      </c>
      <c r="P96" s="75" t="n">
        <f aca="false">J96+M96</f>
        <v>3193.5277836</v>
      </c>
      <c r="Q96" s="76" t="n">
        <f aca="false">K96+N96</f>
        <v>1</v>
      </c>
      <c r="R96" s="62"/>
      <c r="T96" s="62"/>
    </row>
    <row r="97" customFormat="false" ht="13.8" hidden="false" customHeight="false" outlineLevel="0" collapsed="false">
      <c r="A97" s="53" t="s">
        <v>183</v>
      </c>
      <c r="B97" s="54" t="s">
        <v>184</v>
      </c>
      <c r="C97" s="55"/>
      <c r="D97" s="56"/>
      <c r="E97" s="56"/>
      <c r="F97" s="56"/>
      <c r="G97" s="56"/>
      <c r="H97" s="77"/>
      <c r="I97" s="57"/>
      <c r="J97" s="58"/>
      <c r="K97" s="59"/>
      <c r="L97" s="57"/>
      <c r="M97" s="61" t="n">
        <f aca="false">SUM(M98:M102)</f>
        <v>7970.52067416886</v>
      </c>
      <c r="N97" s="58"/>
      <c r="O97" s="58"/>
      <c r="P97" s="61" t="n">
        <f aca="false">SUM(P98:P102)</f>
        <v>20201.6091074759</v>
      </c>
      <c r="Q97" s="59"/>
      <c r="R97" s="62"/>
      <c r="T97" s="62"/>
    </row>
    <row r="98" customFormat="false" ht="22.35" hidden="false" customHeight="false" outlineLevel="0" collapsed="false">
      <c r="A98" s="63" t="s">
        <v>185</v>
      </c>
      <c r="B98" s="64" t="s">
        <v>186</v>
      </c>
      <c r="C98" s="65" t="s">
        <v>34</v>
      </c>
      <c r="D98" s="66" t="n">
        <v>10.84</v>
      </c>
      <c r="E98" s="66" t="n">
        <v>0</v>
      </c>
      <c r="F98" s="66"/>
      <c r="G98" s="66" t="n">
        <f aca="false">D98+E98-F98</f>
        <v>10.84</v>
      </c>
      <c r="H98" s="68" t="n">
        <v>1015.094584</v>
      </c>
      <c r="I98" s="69" t="n">
        <v>10.36</v>
      </c>
      <c r="J98" s="70" t="n">
        <f aca="false">I98*H98</f>
        <v>10516.37989024</v>
      </c>
      <c r="K98" s="71" t="n">
        <f aca="false">I98/G98</f>
        <v>0.955719557195572</v>
      </c>
      <c r="L98" s="66" t="n">
        <f aca="false">IFERROR(VLOOKUP(A98,'MEMO CALCULO 05'!$B$2:$E$299,4,0),0)</f>
        <v>0.48</v>
      </c>
      <c r="M98" s="72" t="n">
        <f aca="false">L98*H98</f>
        <v>487.24540032</v>
      </c>
      <c r="N98" s="73" t="n">
        <f aca="false">L98/G98</f>
        <v>0.044280442804428</v>
      </c>
      <c r="O98" s="74" t="n">
        <f aca="false">I98+L98</f>
        <v>10.84</v>
      </c>
      <c r="P98" s="75" t="n">
        <f aca="false">J98+M98</f>
        <v>11003.62529056</v>
      </c>
      <c r="Q98" s="76" t="n">
        <f aca="false">K98+N98</f>
        <v>1</v>
      </c>
      <c r="R98" s="62"/>
      <c r="T98" s="62"/>
    </row>
    <row r="99" customFormat="false" ht="32.8" hidden="false" customHeight="false" outlineLevel="0" collapsed="false">
      <c r="A99" s="63" t="s">
        <v>187</v>
      </c>
      <c r="B99" s="64" t="s">
        <v>188</v>
      </c>
      <c r="C99" s="65" t="s">
        <v>34</v>
      </c>
      <c r="D99" s="66" t="n">
        <v>0</v>
      </c>
      <c r="E99" s="66" t="n">
        <v>9.65</v>
      </c>
      <c r="F99" s="66"/>
      <c r="G99" s="66" t="n">
        <f aca="false">D99+E99-F99</f>
        <v>9.65</v>
      </c>
      <c r="H99" s="68" t="n">
        <v>576.7937</v>
      </c>
      <c r="I99" s="69" t="n">
        <v>0</v>
      </c>
      <c r="J99" s="70" t="n">
        <f aca="false">I99*H99</f>
        <v>0</v>
      </c>
      <c r="K99" s="71" t="n">
        <f aca="false">I99/G99</f>
        <v>0</v>
      </c>
      <c r="L99" s="66" t="n">
        <f aca="false">IFERROR(VLOOKUP(A99,'MEMO CALCULO 05'!$B$2:$E$299,4,0),0)</f>
        <v>9.65</v>
      </c>
      <c r="M99" s="72" t="n">
        <f aca="false">L99*H99</f>
        <v>5566.059205</v>
      </c>
      <c r="N99" s="73" t="n">
        <f aca="false">L99/G99</f>
        <v>1</v>
      </c>
      <c r="O99" s="74" t="n">
        <f aca="false">I99+L99</f>
        <v>9.65</v>
      </c>
      <c r="P99" s="75" t="n">
        <f aca="false">J99+M99</f>
        <v>5566.059205</v>
      </c>
      <c r="Q99" s="76" t="n">
        <f aca="false">K99+N99</f>
        <v>1</v>
      </c>
      <c r="R99" s="62"/>
      <c r="T99" s="62"/>
    </row>
    <row r="100" customFormat="false" ht="22.35" hidden="false" customHeight="false" outlineLevel="0" collapsed="false">
      <c r="A100" s="63" t="s">
        <v>189</v>
      </c>
      <c r="B100" s="64" t="s">
        <v>190</v>
      </c>
      <c r="C100" s="65" t="s">
        <v>34</v>
      </c>
      <c r="D100" s="66" t="n">
        <v>2</v>
      </c>
      <c r="E100" s="66" t="n">
        <v>0</v>
      </c>
      <c r="F100" s="66"/>
      <c r="G100" s="66" t="n">
        <f aca="false">D100+E100-F100</f>
        <v>2</v>
      </c>
      <c r="H100" s="68" t="n">
        <v>825.191556</v>
      </c>
      <c r="I100" s="69" t="n">
        <v>2</v>
      </c>
      <c r="J100" s="70" t="n">
        <f aca="false">I100*H100</f>
        <v>1650.383112</v>
      </c>
      <c r="K100" s="71" t="n">
        <f aca="false">I100/G100</f>
        <v>1</v>
      </c>
      <c r="L100" s="66" t="n">
        <f aca="false">IFERROR(VLOOKUP(A100,'MEMO CALCULO 05'!$B$2:$E$299,4,0),0)</f>
        <v>0</v>
      </c>
      <c r="M100" s="72" t="n">
        <f aca="false">L100*H100</f>
        <v>0</v>
      </c>
      <c r="N100" s="73" t="n">
        <f aca="false">L100/G100</f>
        <v>0</v>
      </c>
      <c r="O100" s="74" t="n">
        <f aca="false">I100+L100</f>
        <v>2</v>
      </c>
      <c r="P100" s="75" t="n">
        <f aca="false">J100+M100</f>
        <v>1650.383112</v>
      </c>
      <c r="Q100" s="76" t="n">
        <f aca="false">K100+N100</f>
        <v>1</v>
      </c>
      <c r="R100" s="62"/>
      <c r="T100" s="62"/>
    </row>
    <row r="101" customFormat="false" ht="13.8" hidden="false" customHeight="false" outlineLevel="0" collapsed="false">
      <c r="A101" s="63" t="s">
        <v>191</v>
      </c>
      <c r="B101" s="64" t="s">
        <v>192</v>
      </c>
      <c r="C101" s="65" t="s">
        <v>34</v>
      </c>
      <c r="D101" s="66" t="n">
        <v>4.5</v>
      </c>
      <c r="E101" s="66" t="n">
        <v>0</v>
      </c>
      <c r="F101" s="66"/>
      <c r="G101" s="66" t="n">
        <f aca="false">D101+E101-F101</f>
        <v>4.5</v>
      </c>
      <c r="H101" s="68" t="n">
        <v>382.143356</v>
      </c>
      <c r="I101" s="69" t="n">
        <v>0</v>
      </c>
      <c r="J101" s="70" t="n">
        <f aca="false">I101*H101</f>
        <v>0</v>
      </c>
      <c r="K101" s="71" t="n">
        <f aca="false">I101/G101</f>
        <v>0</v>
      </c>
      <c r="L101" s="66" t="n">
        <f aca="false">IFERROR(VLOOKUP(A101,'MEMO CALCULO 05'!$B$2:$E$299,4,0),0)</f>
        <v>4.5</v>
      </c>
      <c r="M101" s="72" t="n">
        <f aca="false">L101*H101</f>
        <v>1719.645102</v>
      </c>
      <c r="N101" s="73" t="n">
        <f aca="false">L101/G101</f>
        <v>1</v>
      </c>
      <c r="O101" s="74" t="n">
        <f aca="false">I101+L101</f>
        <v>4.5</v>
      </c>
      <c r="P101" s="75" t="n">
        <f aca="false">J101+M101</f>
        <v>1719.645102</v>
      </c>
      <c r="Q101" s="76" t="n">
        <f aca="false">K101+N101</f>
        <v>1</v>
      </c>
      <c r="R101" s="62"/>
      <c r="S101" s="81"/>
      <c r="T101" s="62"/>
    </row>
    <row r="102" customFormat="false" ht="13.8" hidden="false" customHeight="false" outlineLevel="0" collapsed="false">
      <c r="A102" s="63" t="s">
        <v>193</v>
      </c>
      <c r="B102" s="64" t="s">
        <v>194</v>
      </c>
      <c r="C102" s="65" t="s">
        <v>34</v>
      </c>
      <c r="D102" s="66" t="n">
        <v>4.56</v>
      </c>
      <c r="E102" s="66" t="n">
        <v>0</v>
      </c>
      <c r="F102" s="66"/>
      <c r="G102" s="66" t="n">
        <f aca="false">D102+E102-F102</f>
        <v>4.56</v>
      </c>
      <c r="H102" s="68" t="n">
        <v>57.4334205956</v>
      </c>
      <c r="I102" s="69" t="n">
        <v>1.12</v>
      </c>
      <c r="J102" s="70" t="n">
        <f aca="false">I102*H102</f>
        <v>64.325431067072</v>
      </c>
      <c r="K102" s="71" t="n">
        <f aca="false">I102/G102</f>
        <v>0.245614035087719</v>
      </c>
      <c r="L102" s="66" t="n">
        <f aca="false">IFERROR(VLOOKUP(A102,'MEMO CALCULO 05'!$B$2:$E$299,4,0),0)</f>
        <v>3.44</v>
      </c>
      <c r="M102" s="72" t="n">
        <f aca="false">L102*H102</f>
        <v>197.570966848864</v>
      </c>
      <c r="N102" s="73" t="n">
        <f aca="false">L102/G102</f>
        <v>0.754385964912281</v>
      </c>
      <c r="O102" s="74" t="n">
        <f aca="false">I102+L102</f>
        <v>4.56</v>
      </c>
      <c r="P102" s="75" t="n">
        <f aca="false">J102+M102</f>
        <v>261.896397915936</v>
      </c>
      <c r="Q102" s="76" t="n">
        <f aca="false">K102+N102</f>
        <v>1</v>
      </c>
      <c r="R102" s="62"/>
      <c r="T102" s="62"/>
    </row>
    <row r="103" customFormat="false" ht="13.8" hidden="false" customHeight="false" outlineLevel="0" collapsed="false">
      <c r="A103" s="53" t="s">
        <v>195</v>
      </c>
      <c r="B103" s="54" t="s">
        <v>196</v>
      </c>
      <c r="C103" s="55"/>
      <c r="D103" s="56"/>
      <c r="E103" s="56"/>
      <c r="F103" s="56"/>
      <c r="G103" s="56"/>
      <c r="H103" s="77"/>
      <c r="I103" s="57"/>
      <c r="J103" s="58"/>
      <c r="K103" s="59"/>
      <c r="L103" s="57"/>
      <c r="M103" s="61" t="n">
        <f aca="false">SUM(M104:M105)</f>
        <v>4863.66990592</v>
      </c>
      <c r="N103" s="58"/>
      <c r="O103" s="58"/>
      <c r="P103" s="61" t="n">
        <f aca="false">SUM(P104:P105)</f>
        <v>7877.400075552</v>
      </c>
      <c r="Q103" s="59"/>
      <c r="R103" s="62"/>
      <c r="T103" s="62"/>
    </row>
    <row r="104" customFormat="false" ht="32.8" hidden="false" customHeight="false" outlineLevel="0" collapsed="false">
      <c r="A104" s="63" t="s">
        <v>197</v>
      </c>
      <c r="B104" s="64" t="s">
        <v>198</v>
      </c>
      <c r="C104" s="65" t="s">
        <v>34</v>
      </c>
      <c r="D104" s="66" t="n">
        <v>3.66</v>
      </c>
      <c r="E104" s="66" t="n">
        <v>0</v>
      </c>
      <c r="F104" s="66"/>
      <c r="G104" s="66" t="n">
        <f aca="false">D104+E104-F104</f>
        <v>3.66</v>
      </c>
      <c r="H104" s="68" t="n">
        <v>713.177752</v>
      </c>
      <c r="I104" s="69" t="n">
        <v>0</v>
      </c>
      <c r="J104" s="70" t="n">
        <f aca="false">I104*H104</f>
        <v>0</v>
      </c>
      <c r="K104" s="71" t="n">
        <f aca="false">I104/G104</f>
        <v>0</v>
      </c>
      <c r="L104" s="66" t="n">
        <f aca="false">IFERROR(VLOOKUP(A104,'MEMO CALCULO 05'!$B$2:$E$299,4,0),0)</f>
        <v>3.66</v>
      </c>
      <c r="M104" s="72" t="n">
        <f aca="false">L104*H104</f>
        <v>2610.23057232</v>
      </c>
      <c r="N104" s="73" t="n">
        <f aca="false">L104/G104</f>
        <v>1</v>
      </c>
      <c r="O104" s="74" t="n">
        <f aca="false">I104+L104</f>
        <v>3.66</v>
      </c>
      <c r="P104" s="75" t="n">
        <f aca="false">J104+M104</f>
        <v>2610.23057232</v>
      </c>
      <c r="Q104" s="76" t="n">
        <f aca="false">K104+N104</f>
        <v>1</v>
      </c>
      <c r="R104" s="62"/>
      <c r="T104" s="62"/>
    </row>
    <row r="105" customFormat="false" ht="13.8" hidden="false" customHeight="false" outlineLevel="0" collapsed="false">
      <c r="A105" s="63" t="s">
        <v>199</v>
      </c>
      <c r="B105" s="64" t="s">
        <v>200</v>
      </c>
      <c r="C105" s="65" t="s">
        <v>34</v>
      </c>
      <c r="D105" s="66" t="n">
        <v>16.36</v>
      </c>
      <c r="E105" s="66" t="n">
        <v>10.52</v>
      </c>
      <c r="F105" s="66"/>
      <c r="G105" s="66" t="n">
        <f aca="false">D105+E105-F105</f>
        <v>26.88</v>
      </c>
      <c r="H105" s="68" t="n">
        <v>195.9512464</v>
      </c>
      <c r="I105" s="69" t="n">
        <v>15.38</v>
      </c>
      <c r="J105" s="70" t="n">
        <f aca="false">I105*H105</f>
        <v>3013.730169632</v>
      </c>
      <c r="K105" s="71" t="n">
        <f aca="false">I105/G105</f>
        <v>0.572172619047619</v>
      </c>
      <c r="L105" s="66" t="n">
        <f aca="false">IFERROR(VLOOKUP(A105,'MEMO CALCULO 05'!$B$2:$E$299,4,0),0)</f>
        <v>11.5</v>
      </c>
      <c r="M105" s="72" t="n">
        <f aca="false">L105*H105</f>
        <v>2253.4393336</v>
      </c>
      <c r="N105" s="73" t="n">
        <f aca="false">L105/G105</f>
        <v>0.427827380952381</v>
      </c>
      <c r="O105" s="74" t="n">
        <f aca="false">I105+L105</f>
        <v>26.88</v>
      </c>
      <c r="P105" s="75" t="n">
        <f aca="false">J105+M105</f>
        <v>5267.169503232</v>
      </c>
      <c r="Q105" s="76" t="n">
        <f aca="false">K105+N105</f>
        <v>1</v>
      </c>
      <c r="R105" s="62"/>
      <c r="T105" s="62"/>
    </row>
    <row r="106" customFormat="false" ht="13.8" hidden="false" customHeight="false" outlineLevel="0" collapsed="false">
      <c r="A106" s="53" t="s">
        <v>201</v>
      </c>
      <c r="B106" s="54" t="s">
        <v>202</v>
      </c>
      <c r="C106" s="55"/>
      <c r="D106" s="56"/>
      <c r="E106" s="56"/>
      <c r="F106" s="56"/>
      <c r="G106" s="56"/>
      <c r="H106" s="77"/>
      <c r="I106" s="57"/>
      <c r="J106" s="58"/>
      <c r="K106" s="59"/>
      <c r="L106" s="57"/>
      <c r="M106" s="61" t="n">
        <f aca="false">SUM(M108:M117)</f>
        <v>10478.302884</v>
      </c>
      <c r="N106" s="58"/>
      <c r="O106" s="58"/>
      <c r="P106" s="61" t="n">
        <f aca="false">SUM(P108:P117)</f>
        <v>81856.7141385</v>
      </c>
      <c r="Q106" s="59"/>
      <c r="R106" s="62"/>
      <c r="T106" s="62"/>
    </row>
    <row r="107" customFormat="false" ht="13.8" hidden="false" customHeight="false" outlineLevel="0" collapsed="false">
      <c r="A107" s="83" t="s">
        <v>203</v>
      </c>
      <c r="B107" s="84" t="s">
        <v>204</v>
      </c>
      <c r="C107" s="85"/>
      <c r="D107" s="86"/>
      <c r="E107" s="86"/>
      <c r="F107" s="86"/>
      <c r="G107" s="86"/>
      <c r="H107" s="87"/>
      <c r="I107" s="88"/>
      <c r="J107" s="89"/>
      <c r="K107" s="90"/>
      <c r="L107" s="88"/>
      <c r="M107" s="91"/>
      <c r="N107" s="91"/>
      <c r="O107" s="89"/>
      <c r="P107" s="91"/>
      <c r="Q107" s="90"/>
      <c r="R107" s="62"/>
      <c r="T107" s="62"/>
    </row>
    <row r="108" customFormat="false" ht="43.2" hidden="false" customHeight="false" outlineLevel="0" collapsed="false">
      <c r="A108" s="63" t="s">
        <v>205</v>
      </c>
      <c r="B108" s="64" t="s">
        <v>206</v>
      </c>
      <c r="C108" s="65" t="s">
        <v>34</v>
      </c>
      <c r="D108" s="66" t="n">
        <v>152.51</v>
      </c>
      <c r="E108" s="66" t="n">
        <v>553.7</v>
      </c>
      <c r="F108" s="66"/>
      <c r="G108" s="66" t="n">
        <f aca="false">D108+E108-F108</f>
        <v>706.21</v>
      </c>
      <c r="H108" s="68" t="n">
        <v>19.01004</v>
      </c>
      <c r="I108" s="69" t="n">
        <v>706.21</v>
      </c>
      <c r="J108" s="70" t="n">
        <f aca="false">I108*H108</f>
        <v>13425.0803484</v>
      </c>
      <c r="K108" s="71" t="n">
        <f aca="false">I108/G108</f>
        <v>1</v>
      </c>
      <c r="L108" s="66" t="n">
        <f aca="false">IFERROR(VLOOKUP(A108,'MEMO CALCULO 05'!$B$2:$E$299,4,0),0)</f>
        <v>0</v>
      </c>
      <c r="M108" s="72" t="n">
        <f aca="false">L108*H108</f>
        <v>0</v>
      </c>
      <c r="N108" s="73" t="n">
        <f aca="false">L108/G108</f>
        <v>0</v>
      </c>
      <c r="O108" s="74" t="n">
        <f aca="false">I108+L108</f>
        <v>706.21</v>
      </c>
      <c r="P108" s="75" t="n">
        <f aca="false">J108+M108</f>
        <v>13425.0803484</v>
      </c>
      <c r="Q108" s="76" t="n">
        <f aca="false">K108+N108</f>
        <v>1</v>
      </c>
      <c r="R108" s="62"/>
      <c r="T108" s="62"/>
    </row>
    <row r="109" customFormat="false" ht="43.2" hidden="false" customHeight="false" outlineLevel="0" collapsed="false">
      <c r="A109" s="63" t="s">
        <v>207</v>
      </c>
      <c r="B109" s="64" t="s">
        <v>208</v>
      </c>
      <c r="C109" s="65" t="s">
        <v>34</v>
      </c>
      <c r="D109" s="66" t="n">
        <v>238.85</v>
      </c>
      <c r="E109" s="66" t="n">
        <v>83.525</v>
      </c>
      <c r="F109" s="66"/>
      <c r="G109" s="66" t="n">
        <f aca="false">D109+E109-F109</f>
        <v>322.375</v>
      </c>
      <c r="H109" s="68" t="n">
        <v>29.076012</v>
      </c>
      <c r="I109" s="69" t="n">
        <v>322.375</v>
      </c>
      <c r="J109" s="70" t="n">
        <f aca="false">I109*H109</f>
        <v>9373.3793685</v>
      </c>
      <c r="K109" s="71" t="n">
        <f aca="false">I109/G109</f>
        <v>1</v>
      </c>
      <c r="L109" s="66" t="n">
        <f aca="false">IFERROR(VLOOKUP(A109,'MEMO CALCULO 05'!$B$2:$E$299,4,0),0)</f>
        <v>0</v>
      </c>
      <c r="M109" s="72" t="n">
        <f aca="false">L109*H109</f>
        <v>0</v>
      </c>
      <c r="N109" s="73" t="n">
        <f aca="false">L109/G109</f>
        <v>0</v>
      </c>
      <c r="O109" s="74" t="n">
        <f aca="false">I109+L109</f>
        <v>322.375</v>
      </c>
      <c r="P109" s="75" t="n">
        <f aca="false">J109+M109</f>
        <v>9373.3793685</v>
      </c>
      <c r="Q109" s="76" t="n">
        <f aca="false">K109+N109</f>
        <v>1</v>
      </c>
      <c r="R109" s="62"/>
      <c r="T109" s="62"/>
    </row>
    <row r="110" customFormat="false" ht="43.2" hidden="false" customHeight="false" outlineLevel="0" collapsed="false">
      <c r="A110" s="63" t="s">
        <v>209</v>
      </c>
      <c r="B110" s="64" t="s">
        <v>210</v>
      </c>
      <c r="C110" s="65" t="s">
        <v>34</v>
      </c>
      <c r="D110" s="66" t="n">
        <v>1138.4</v>
      </c>
      <c r="E110" s="66" t="n">
        <v>0</v>
      </c>
      <c r="F110" s="66"/>
      <c r="G110" s="66" t="n">
        <f aca="false">D110+E110-F110</f>
        <v>1138.4</v>
      </c>
      <c r="H110" s="68" t="n">
        <v>23.362612</v>
      </c>
      <c r="I110" s="69" t="n">
        <v>1138.4</v>
      </c>
      <c r="J110" s="70" t="n">
        <f aca="false">I110*H110</f>
        <v>26595.9975008</v>
      </c>
      <c r="K110" s="71" t="n">
        <f aca="false">I110/G110</f>
        <v>1</v>
      </c>
      <c r="L110" s="66" t="n">
        <f aca="false">IFERROR(VLOOKUP(A110,'MEMO CALCULO 05'!$B$2:$E$299,4,0),0)</f>
        <v>0</v>
      </c>
      <c r="M110" s="72" t="n">
        <f aca="false">L110*H110</f>
        <v>0</v>
      </c>
      <c r="N110" s="73" t="n">
        <f aca="false">L110/G110</f>
        <v>0</v>
      </c>
      <c r="O110" s="74" t="n">
        <f aca="false">I110+L110</f>
        <v>1138.4</v>
      </c>
      <c r="P110" s="75" t="n">
        <f aca="false">J110+M110</f>
        <v>26595.9975008</v>
      </c>
      <c r="Q110" s="76" t="n">
        <f aca="false">K110+N110</f>
        <v>1</v>
      </c>
      <c r="R110" s="62"/>
      <c r="T110" s="62"/>
    </row>
    <row r="111" customFormat="false" ht="13.8" hidden="false" customHeight="false" outlineLevel="0" collapsed="false">
      <c r="A111" s="83" t="s">
        <v>211</v>
      </c>
      <c r="B111" s="84" t="s">
        <v>212</v>
      </c>
      <c r="C111" s="85"/>
      <c r="D111" s="86"/>
      <c r="E111" s="86"/>
      <c r="F111" s="86"/>
      <c r="G111" s="86"/>
      <c r="H111" s="87"/>
      <c r="I111" s="88"/>
      <c r="J111" s="89"/>
      <c r="K111" s="90"/>
      <c r="L111" s="88"/>
      <c r="M111" s="91"/>
      <c r="N111" s="91"/>
      <c r="O111" s="89"/>
      <c r="P111" s="91"/>
      <c r="Q111" s="90"/>
      <c r="R111" s="62"/>
      <c r="T111" s="62"/>
    </row>
    <row r="112" customFormat="false" ht="43.2" hidden="false" customHeight="false" outlineLevel="0" collapsed="false">
      <c r="A112" s="63" t="s">
        <v>213</v>
      </c>
      <c r="B112" s="64" t="s">
        <v>214</v>
      </c>
      <c r="C112" s="65" t="s">
        <v>34</v>
      </c>
      <c r="D112" s="66" t="n">
        <v>114.62</v>
      </c>
      <c r="E112" s="66" t="n">
        <v>0</v>
      </c>
      <c r="F112" s="66"/>
      <c r="G112" s="66" t="n">
        <f aca="false">D112+E112-F112</f>
        <v>114.62</v>
      </c>
      <c r="H112" s="68" t="n">
        <v>50.859648</v>
      </c>
      <c r="I112" s="69" t="n">
        <v>0</v>
      </c>
      <c r="J112" s="70" t="n">
        <f aca="false">I112*H112</f>
        <v>0</v>
      </c>
      <c r="K112" s="71" t="n">
        <f aca="false">I112/G112</f>
        <v>0</v>
      </c>
      <c r="L112" s="66" t="n">
        <f aca="false">IFERROR(VLOOKUP(A112,'MEMO CALCULO 05'!$B$2:$E$299,4,0),0)</f>
        <v>0</v>
      </c>
      <c r="M112" s="72" t="n">
        <f aca="false">L112*H112</f>
        <v>0</v>
      </c>
      <c r="N112" s="73" t="n">
        <f aca="false">L112/G112</f>
        <v>0</v>
      </c>
      <c r="O112" s="74" t="n">
        <f aca="false">I112+L112</f>
        <v>0</v>
      </c>
      <c r="P112" s="75" t="n">
        <f aca="false">J112+M112</f>
        <v>0</v>
      </c>
      <c r="Q112" s="76" t="n">
        <f aca="false">K112+N112</f>
        <v>0</v>
      </c>
      <c r="R112" s="62"/>
      <c r="T112" s="62"/>
    </row>
    <row r="113" customFormat="false" ht="43.2" hidden="false" customHeight="false" outlineLevel="0" collapsed="false">
      <c r="A113" s="63" t="s">
        <v>215</v>
      </c>
      <c r="B113" s="64" t="s">
        <v>216</v>
      </c>
      <c r="C113" s="65" t="s">
        <v>34</v>
      </c>
      <c r="D113" s="66" t="n">
        <v>114.62</v>
      </c>
      <c r="E113" s="66" t="n">
        <v>11.13</v>
      </c>
      <c r="F113" s="66"/>
      <c r="G113" s="66" t="n">
        <f aca="false">D113+E113-F113</f>
        <v>125.75</v>
      </c>
      <c r="H113" s="68" t="n">
        <v>45.696812</v>
      </c>
      <c r="I113" s="69" t="n">
        <v>125.75</v>
      </c>
      <c r="J113" s="70" t="n">
        <f aca="false">I113*H113</f>
        <v>5746.374109</v>
      </c>
      <c r="K113" s="71" t="n">
        <f aca="false">I113/G113</f>
        <v>1</v>
      </c>
      <c r="L113" s="66" t="n">
        <f aca="false">IFERROR(VLOOKUP(A113,'MEMO CALCULO 05'!$B$2:$E$299,4,0),0)</f>
        <v>0</v>
      </c>
      <c r="M113" s="72" t="n">
        <f aca="false">L113*H113</f>
        <v>0</v>
      </c>
      <c r="N113" s="73" t="n">
        <f aca="false">L113/G113</f>
        <v>0</v>
      </c>
      <c r="O113" s="74" t="n">
        <f aca="false">I113+L113</f>
        <v>125.75</v>
      </c>
      <c r="P113" s="75" t="n">
        <f aca="false">J113+M113</f>
        <v>5746.374109</v>
      </c>
      <c r="Q113" s="76" t="n">
        <f aca="false">K113+N113</f>
        <v>1</v>
      </c>
      <c r="R113" s="62"/>
      <c r="T113" s="62"/>
    </row>
    <row r="114" customFormat="false" ht="13.8" hidden="false" customHeight="false" outlineLevel="0" collapsed="false">
      <c r="A114" s="83" t="s">
        <v>217</v>
      </c>
      <c r="B114" s="84" t="s">
        <v>218</v>
      </c>
      <c r="C114" s="85"/>
      <c r="D114" s="86"/>
      <c r="E114" s="86"/>
      <c r="F114" s="86"/>
      <c r="G114" s="86"/>
      <c r="H114" s="87"/>
      <c r="I114" s="88"/>
      <c r="J114" s="89"/>
      <c r="K114" s="90"/>
      <c r="L114" s="88"/>
      <c r="M114" s="91"/>
      <c r="N114" s="91"/>
      <c r="O114" s="89"/>
      <c r="P114" s="91"/>
      <c r="Q114" s="90"/>
      <c r="R114" s="62"/>
      <c r="T114" s="62"/>
    </row>
    <row r="115" customFormat="false" ht="32.8" hidden="false" customHeight="false" outlineLevel="0" collapsed="false">
      <c r="A115" s="63" t="s">
        <v>219</v>
      </c>
      <c r="B115" s="64" t="s">
        <v>220</v>
      </c>
      <c r="C115" s="65" t="s">
        <v>34</v>
      </c>
      <c r="D115" s="66" t="n">
        <v>340.35</v>
      </c>
      <c r="E115" s="66" t="n">
        <v>0</v>
      </c>
      <c r="F115" s="66"/>
      <c r="G115" s="66" t="n">
        <f aca="false">D115+E115-F115</f>
        <v>340.35</v>
      </c>
      <c r="H115" s="68" t="n">
        <v>49.062524</v>
      </c>
      <c r="I115" s="69" t="n">
        <v>206.7</v>
      </c>
      <c r="J115" s="70" t="n">
        <f aca="false">I115*H115</f>
        <v>10141.2237108</v>
      </c>
      <c r="K115" s="71" t="n">
        <f aca="false">I115/G115</f>
        <v>0.607315998237109</v>
      </c>
      <c r="L115" s="66" t="n">
        <f aca="false">IFERROR(VLOOKUP(A115,'MEMO CALCULO 05'!$B$2:$E$299,4,0),0)</f>
        <v>0</v>
      </c>
      <c r="M115" s="72" t="n">
        <f aca="false">L115*H115</f>
        <v>0</v>
      </c>
      <c r="N115" s="73" t="n">
        <f aca="false">L115/G115</f>
        <v>0</v>
      </c>
      <c r="O115" s="74" t="n">
        <f aca="false">I115+L115</f>
        <v>206.7</v>
      </c>
      <c r="P115" s="75" t="n">
        <f aca="false">J115+M115</f>
        <v>10141.2237108</v>
      </c>
      <c r="Q115" s="76" t="n">
        <f aca="false">K115+N115</f>
        <v>0.607315998237109</v>
      </c>
      <c r="R115" s="62"/>
      <c r="T115" s="62"/>
    </row>
    <row r="116" customFormat="false" ht="13.8" hidden="false" customHeight="false" outlineLevel="0" collapsed="false">
      <c r="A116" s="83" t="s">
        <v>221</v>
      </c>
      <c r="B116" s="84" t="s">
        <v>222</v>
      </c>
      <c r="C116" s="85"/>
      <c r="D116" s="86"/>
      <c r="E116" s="86"/>
      <c r="F116" s="86"/>
      <c r="G116" s="86"/>
      <c r="H116" s="87"/>
      <c r="I116" s="88"/>
      <c r="J116" s="89"/>
      <c r="K116" s="90"/>
      <c r="L116" s="88"/>
      <c r="M116" s="91"/>
      <c r="N116" s="91"/>
      <c r="O116" s="89"/>
      <c r="P116" s="91"/>
      <c r="Q116" s="90"/>
      <c r="R116" s="62"/>
      <c r="T116" s="62"/>
    </row>
    <row r="117" customFormat="false" ht="32.8" hidden="false" customHeight="false" outlineLevel="0" collapsed="false">
      <c r="A117" s="63" t="s">
        <v>223</v>
      </c>
      <c r="B117" s="64" t="s">
        <v>224</v>
      </c>
      <c r="C117" s="65" t="s">
        <v>34</v>
      </c>
      <c r="D117" s="66" t="n">
        <v>623.79</v>
      </c>
      <c r="E117" s="66" t="n">
        <v>219.1</v>
      </c>
      <c r="F117" s="66"/>
      <c r="G117" s="66" t="n">
        <f aca="false">D117+E117-F117</f>
        <v>842.89</v>
      </c>
      <c r="H117" s="68" t="n">
        <v>21.0357</v>
      </c>
      <c r="I117" s="69" t="n">
        <v>289.81</v>
      </c>
      <c r="J117" s="70" t="n">
        <f aca="false">I117*H117</f>
        <v>6096.356217</v>
      </c>
      <c r="K117" s="71" t="n">
        <f aca="false">I117/G117</f>
        <v>0.34382896937916</v>
      </c>
      <c r="L117" s="66" t="n">
        <f aca="false">IFERROR(VLOOKUP(A117,'MEMO CALCULO 05'!$B$2:$E$299,4,0),0)</f>
        <v>498.12</v>
      </c>
      <c r="M117" s="72" t="n">
        <f aca="false">L117*H117</f>
        <v>10478.302884</v>
      </c>
      <c r="N117" s="73" t="n">
        <f aca="false">L117/G117</f>
        <v>0.590966792819941</v>
      </c>
      <c r="O117" s="74" t="n">
        <f aca="false">I117+L117</f>
        <v>787.93</v>
      </c>
      <c r="P117" s="75" t="n">
        <f aca="false">J117+M117</f>
        <v>16574.659101</v>
      </c>
      <c r="Q117" s="76" t="n">
        <f aca="false">K117+N117</f>
        <v>0.934795762199101</v>
      </c>
      <c r="R117" s="62"/>
      <c r="T117" s="62"/>
    </row>
    <row r="118" customFormat="false" ht="13.8" hidden="false" customHeight="false" outlineLevel="0" collapsed="false">
      <c r="A118" s="53" t="s">
        <v>225</v>
      </c>
      <c r="B118" s="54" t="s">
        <v>226</v>
      </c>
      <c r="C118" s="55"/>
      <c r="D118" s="56"/>
      <c r="E118" s="56"/>
      <c r="F118" s="56"/>
      <c r="G118" s="56"/>
      <c r="H118" s="77"/>
      <c r="I118" s="57"/>
      <c r="J118" s="58"/>
      <c r="K118" s="59"/>
      <c r="L118" s="57"/>
      <c r="M118" s="61" t="n">
        <f aca="false">SUM(M119)</f>
        <v>0</v>
      </c>
      <c r="N118" s="58"/>
      <c r="O118" s="58"/>
      <c r="P118" s="61" t="n">
        <f aca="false">SUM(P119)</f>
        <v>0</v>
      </c>
      <c r="Q118" s="59"/>
      <c r="R118" s="62"/>
      <c r="T118" s="62"/>
    </row>
    <row r="119" customFormat="false" ht="13.8" hidden="false" customHeight="false" outlineLevel="0" collapsed="false">
      <c r="A119" s="63" t="s">
        <v>227</v>
      </c>
      <c r="B119" s="64" t="s">
        <v>228</v>
      </c>
      <c r="C119" s="65" t="s">
        <v>34</v>
      </c>
      <c r="D119" s="66" t="n">
        <v>16.23</v>
      </c>
      <c r="E119" s="66" t="n">
        <v>0</v>
      </c>
      <c r="F119" s="66"/>
      <c r="G119" s="66" t="n">
        <f aca="false">D119+E119-F119</f>
        <v>16.23</v>
      </c>
      <c r="H119" s="68" t="n">
        <v>58.3674728</v>
      </c>
      <c r="I119" s="69" t="n">
        <v>0</v>
      </c>
      <c r="J119" s="70" t="n">
        <f aca="false">I119*H119</f>
        <v>0</v>
      </c>
      <c r="K119" s="71" t="n">
        <f aca="false">I119/G119</f>
        <v>0</v>
      </c>
      <c r="L119" s="66" t="n">
        <f aca="false">IFERROR(VLOOKUP(A119,'MEMO CALCULO 05'!$B$2:$E$299,4,0),0)</f>
        <v>0</v>
      </c>
      <c r="M119" s="72" t="n">
        <f aca="false">L119*H119</f>
        <v>0</v>
      </c>
      <c r="N119" s="73" t="n">
        <f aca="false">L119/G119</f>
        <v>0</v>
      </c>
      <c r="O119" s="74" t="n">
        <f aca="false">I119+L119</f>
        <v>0</v>
      </c>
      <c r="P119" s="75" t="n">
        <f aca="false">J119+M119</f>
        <v>0</v>
      </c>
      <c r="Q119" s="76" t="n">
        <f aca="false">K119+N119</f>
        <v>0</v>
      </c>
      <c r="R119" s="62"/>
      <c r="T119" s="62"/>
    </row>
    <row r="120" customFormat="false" ht="13.8" hidden="false" customHeight="false" outlineLevel="0" collapsed="false">
      <c r="A120" s="53" t="s">
        <v>229</v>
      </c>
      <c r="B120" s="54" t="s">
        <v>230</v>
      </c>
      <c r="C120" s="55"/>
      <c r="D120" s="56"/>
      <c r="E120" s="56"/>
      <c r="F120" s="56"/>
      <c r="G120" s="56"/>
      <c r="H120" s="77"/>
      <c r="I120" s="88"/>
      <c r="J120" s="58"/>
      <c r="K120" s="59"/>
      <c r="L120" s="88"/>
      <c r="M120" s="61" t="n">
        <f aca="false">SUM(M121:M173)</f>
        <v>12548.7041742068</v>
      </c>
      <c r="N120" s="58"/>
      <c r="O120" s="58"/>
      <c r="P120" s="61" t="n">
        <f aca="false">SUM(P121:P173)</f>
        <v>35058.8331712924</v>
      </c>
      <c r="Q120" s="59"/>
      <c r="R120" s="62"/>
      <c r="T120" s="62"/>
    </row>
    <row r="121" customFormat="false" ht="13.8" hidden="false" customHeight="false" outlineLevel="0" collapsed="false">
      <c r="A121" s="83" t="s">
        <v>231</v>
      </c>
      <c r="B121" s="84" t="s">
        <v>232</v>
      </c>
      <c r="C121" s="85"/>
      <c r="D121" s="86"/>
      <c r="E121" s="86"/>
      <c r="F121" s="86"/>
      <c r="G121" s="86"/>
      <c r="H121" s="87"/>
      <c r="I121" s="88"/>
      <c r="J121" s="89"/>
      <c r="K121" s="90"/>
      <c r="L121" s="88"/>
      <c r="M121" s="91"/>
      <c r="N121" s="91"/>
      <c r="O121" s="89"/>
      <c r="P121" s="91"/>
      <c r="Q121" s="90"/>
      <c r="R121" s="62"/>
      <c r="T121" s="62"/>
    </row>
    <row r="122" customFormat="false" ht="22.35" hidden="false" customHeight="false" outlineLevel="0" collapsed="false">
      <c r="A122" s="63" t="s">
        <v>233</v>
      </c>
      <c r="B122" s="64" t="s">
        <v>234</v>
      </c>
      <c r="C122" s="65" t="s">
        <v>57</v>
      </c>
      <c r="D122" s="66" t="n">
        <v>1</v>
      </c>
      <c r="E122" s="66" t="n">
        <v>0</v>
      </c>
      <c r="F122" s="66"/>
      <c r="G122" s="66" t="n">
        <f aca="false">D122+E122-F122</f>
        <v>1</v>
      </c>
      <c r="H122" s="68" t="n">
        <v>8560.989724</v>
      </c>
      <c r="I122" s="69" t="n">
        <v>0</v>
      </c>
      <c r="J122" s="70" t="n">
        <f aca="false">I122*H122</f>
        <v>0</v>
      </c>
      <c r="K122" s="71" t="n">
        <f aca="false">I122/G122</f>
        <v>0</v>
      </c>
      <c r="L122" s="66" t="n">
        <f aca="false">IFERROR(VLOOKUP(A122,'MEMO CALCULO 05'!$B$2:$E$299,4,0),0)</f>
        <v>1</v>
      </c>
      <c r="M122" s="72" t="n">
        <f aca="false">L122*H122</f>
        <v>8560.989724</v>
      </c>
      <c r="N122" s="73" t="n">
        <f aca="false">L122/G122</f>
        <v>1</v>
      </c>
      <c r="O122" s="74" t="n">
        <f aca="false">I122+L122</f>
        <v>1</v>
      </c>
      <c r="P122" s="75" t="n">
        <f aca="false">J122+M122</f>
        <v>8560.989724</v>
      </c>
      <c r="Q122" s="76" t="n">
        <f aca="false">K122+N122</f>
        <v>1</v>
      </c>
      <c r="R122" s="62"/>
      <c r="T122" s="62"/>
    </row>
    <row r="123" customFormat="false" ht="32.8" hidden="false" customHeight="false" outlineLevel="0" collapsed="false">
      <c r="A123" s="63" t="s">
        <v>235</v>
      </c>
      <c r="B123" s="64" t="s">
        <v>236</v>
      </c>
      <c r="C123" s="65" t="s">
        <v>57</v>
      </c>
      <c r="D123" s="66" t="n">
        <v>4</v>
      </c>
      <c r="E123" s="66" t="n">
        <v>0</v>
      </c>
      <c r="F123" s="66"/>
      <c r="G123" s="66" t="n">
        <f aca="false">D123+E123-F123</f>
        <v>4</v>
      </c>
      <c r="H123" s="68" t="n">
        <v>344.195992</v>
      </c>
      <c r="I123" s="69" t="n">
        <v>0</v>
      </c>
      <c r="J123" s="70" t="n">
        <f aca="false">I123*H123</f>
        <v>0</v>
      </c>
      <c r="K123" s="71" t="n">
        <f aca="false">I123/G123</f>
        <v>0</v>
      </c>
      <c r="L123" s="66" t="n">
        <f aca="false">IFERROR(VLOOKUP(A123,'MEMO CALCULO 05'!$B$2:$E$299,4,0),0)</f>
        <v>3</v>
      </c>
      <c r="M123" s="72" t="n">
        <f aca="false">L123*H123</f>
        <v>1032.587976</v>
      </c>
      <c r="N123" s="73" t="n">
        <f aca="false">L123/G123</f>
        <v>0.75</v>
      </c>
      <c r="O123" s="74" t="n">
        <f aca="false">I123+L123</f>
        <v>3</v>
      </c>
      <c r="P123" s="75" t="n">
        <f aca="false">J123+M123</f>
        <v>1032.587976</v>
      </c>
      <c r="Q123" s="76" t="n">
        <f aca="false">K123+N123</f>
        <v>0.75</v>
      </c>
      <c r="R123" s="62"/>
      <c r="T123" s="62"/>
    </row>
    <row r="124" customFormat="false" ht="13.8" hidden="false" customHeight="false" outlineLevel="0" collapsed="false">
      <c r="A124" s="83" t="s">
        <v>237</v>
      </c>
      <c r="B124" s="84" t="s">
        <v>238</v>
      </c>
      <c r="C124" s="85"/>
      <c r="D124" s="86"/>
      <c r="E124" s="86"/>
      <c r="F124" s="86"/>
      <c r="G124" s="86"/>
      <c r="H124" s="87"/>
      <c r="I124" s="88"/>
      <c r="J124" s="89"/>
      <c r="K124" s="90"/>
      <c r="L124" s="88"/>
      <c r="M124" s="91"/>
      <c r="N124" s="91"/>
      <c r="O124" s="89"/>
      <c r="P124" s="91"/>
      <c r="Q124" s="90"/>
      <c r="R124" s="62"/>
      <c r="T124" s="62"/>
    </row>
    <row r="125" customFormat="false" ht="22.35" hidden="false" customHeight="false" outlineLevel="0" collapsed="false">
      <c r="A125" s="63" t="s">
        <v>239</v>
      </c>
      <c r="B125" s="64" t="s">
        <v>240</v>
      </c>
      <c r="C125" s="65" t="s">
        <v>57</v>
      </c>
      <c r="D125" s="66" t="n">
        <v>1</v>
      </c>
      <c r="E125" s="66" t="n">
        <v>0</v>
      </c>
      <c r="F125" s="66"/>
      <c r="G125" s="66" t="n">
        <f aca="false">D125+E125-F125</f>
        <v>1</v>
      </c>
      <c r="H125" s="68" t="n">
        <v>569.698696</v>
      </c>
      <c r="I125" s="69" t="n">
        <v>0</v>
      </c>
      <c r="J125" s="70" t="n">
        <f aca="false">I125*H125</f>
        <v>0</v>
      </c>
      <c r="K125" s="71" t="n">
        <f aca="false">I125/G125</f>
        <v>0</v>
      </c>
      <c r="L125" s="66" t="n">
        <f aca="false">IFERROR(VLOOKUP(A125,'MEMO CALCULO 05'!$B$2:$E$299,4,0),0)</f>
        <v>1</v>
      </c>
      <c r="M125" s="72" t="n">
        <f aca="false">L125*H125</f>
        <v>569.698696</v>
      </c>
      <c r="N125" s="73" t="n">
        <f aca="false">L125/G125</f>
        <v>1</v>
      </c>
      <c r="O125" s="74" t="n">
        <f aca="false">I125+L125</f>
        <v>1</v>
      </c>
      <c r="P125" s="75" t="n">
        <f aca="false">J125+M125</f>
        <v>569.698696</v>
      </c>
      <c r="Q125" s="76" t="n">
        <f aca="false">K125+N125</f>
        <v>1</v>
      </c>
      <c r="R125" s="62"/>
      <c r="T125" s="62"/>
    </row>
    <row r="126" customFormat="false" ht="22.35" hidden="false" customHeight="false" outlineLevel="0" collapsed="false">
      <c r="A126" s="63" t="s">
        <v>241</v>
      </c>
      <c r="B126" s="64" t="s">
        <v>242</v>
      </c>
      <c r="C126" s="65" t="s">
        <v>57</v>
      </c>
      <c r="D126" s="66" t="n">
        <v>0</v>
      </c>
      <c r="E126" s="66" t="n">
        <v>0</v>
      </c>
      <c r="F126" s="66"/>
      <c r="G126" s="66" t="n">
        <f aca="false">D126+E126-F126</f>
        <v>0</v>
      </c>
      <c r="H126" s="68" t="n">
        <v>244.284208</v>
      </c>
      <c r="I126" s="69" t="n">
        <v>0</v>
      </c>
      <c r="J126" s="70" t="n">
        <f aca="false">I126*H126</f>
        <v>0</v>
      </c>
      <c r="K126" s="71" t="n">
        <v>0</v>
      </c>
      <c r="L126" s="66" t="n">
        <f aca="false">IFERROR(VLOOKUP(A126,'MEMO CALCULO 05'!$B$2:$E$299,4,0),0)</f>
        <v>0</v>
      </c>
      <c r="M126" s="72" t="n">
        <f aca="false">L126*H126</f>
        <v>0</v>
      </c>
      <c r="N126" s="73" t="n">
        <v>0</v>
      </c>
      <c r="O126" s="74" t="n">
        <f aca="false">I126+L126</f>
        <v>0</v>
      </c>
      <c r="P126" s="75" t="n">
        <f aca="false">J126+M126</f>
        <v>0</v>
      </c>
      <c r="Q126" s="76" t="n">
        <f aca="false">K126+N126</f>
        <v>0</v>
      </c>
      <c r="R126" s="62"/>
      <c r="T126" s="62"/>
    </row>
    <row r="127" customFormat="false" ht="13.8" hidden="false" customHeight="false" outlineLevel="0" collapsed="false">
      <c r="A127" s="83" t="s">
        <v>243</v>
      </c>
      <c r="B127" s="84" t="s">
        <v>244</v>
      </c>
      <c r="C127" s="85"/>
      <c r="D127" s="86"/>
      <c r="E127" s="86"/>
      <c r="F127" s="86"/>
      <c r="G127" s="86"/>
      <c r="H127" s="87"/>
      <c r="I127" s="88"/>
      <c r="J127" s="89"/>
      <c r="K127" s="90"/>
      <c r="L127" s="88"/>
      <c r="M127" s="91"/>
      <c r="N127" s="91"/>
      <c r="O127" s="89"/>
      <c r="P127" s="91"/>
      <c r="Q127" s="90"/>
      <c r="R127" s="62"/>
      <c r="T127" s="62"/>
    </row>
    <row r="128" customFormat="false" ht="22.35" hidden="false" customHeight="false" outlineLevel="0" collapsed="false">
      <c r="A128" s="63" t="s">
        <v>245</v>
      </c>
      <c r="B128" s="64" t="s">
        <v>246</v>
      </c>
      <c r="C128" s="65" t="s">
        <v>57</v>
      </c>
      <c r="D128" s="66" t="n">
        <v>0</v>
      </c>
      <c r="E128" s="66" t="n">
        <v>0</v>
      </c>
      <c r="F128" s="66"/>
      <c r="G128" s="66" t="n">
        <f aca="false">D128+E128-F128</f>
        <v>0</v>
      </c>
      <c r="H128" s="68" t="n">
        <v>23.227568</v>
      </c>
      <c r="I128" s="69" t="n">
        <v>0</v>
      </c>
      <c r="J128" s="70" t="n">
        <f aca="false">I128*H128</f>
        <v>0</v>
      </c>
      <c r="K128" s="71" t="n">
        <v>0</v>
      </c>
      <c r="L128" s="66" t="n">
        <f aca="false">IFERROR(VLOOKUP(A128,'MEMO CALCULO 05'!$B$2:$E$299,4,0),0)</f>
        <v>0</v>
      </c>
      <c r="M128" s="72" t="n">
        <f aca="false">L128*H128</f>
        <v>0</v>
      </c>
      <c r="N128" s="73" t="n">
        <v>0</v>
      </c>
      <c r="O128" s="74" t="n">
        <f aca="false">I128+L128</f>
        <v>0</v>
      </c>
      <c r="P128" s="75" t="n">
        <f aca="false">J128+M128</f>
        <v>0</v>
      </c>
      <c r="Q128" s="76" t="n">
        <f aca="false">K128+N128</f>
        <v>0</v>
      </c>
      <c r="R128" s="62"/>
      <c r="T128" s="62"/>
    </row>
    <row r="129" customFormat="false" ht="22.35" hidden="false" customHeight="false" outlineLevel="0" collapsed="false">
      <c r="A129" s="63" t="s">
        <v>247</v>
      </c>
      <c r="B129" s="64" t="s">
        <v>248</v>
      </c>
      <c r="C129" s="65" t="s">
        <v>57</v>
      </c>
      <c r="D129" s="66" t="n">
        <v>0</v>
      </c>
      <c r="E129" s="66" t="n">
        <v>0</v>
      </c>
      <c r="F129" s="66"/>
      <c r="G129" s="66" t="n">
        <f aca="false">D129+E129-F129</f>
        <v>0</v>
      </c>
      <c r="H129" s="68" t="n">
        <v>23.227568</v>
      </c>
      <c r="I129" s="69" t="n">
        <v>0</v>
      </c>
      <c r="J129" s="70" t="n">
        <f aca="false">I129*H129</f>
        <v>0</v>
      </c>
      <c r="K129" s="71" t="n">
        <v>0</v>
      </c>
      <c r="L129" s="66" t="n">
        <f aca="false">IFERROR(VLOOKUP(A129,'MEMO CALCULO 05'!$B$2:$E$299,4,0),0)</f>
        <v>0</v>
      </c>
      <c r="M129" s="72" t="n">
        <f aca="false">L129*H129</f>
        <v>0</v>
      </c>
      <c r="N129" s="73" t="n">
        <v>0</v>
      </c>
      <c r="O129" s="74" t="n">
        <f aca="false">I129+L129</f>
        <v>0</v>
      </c>
      <c r="P129" s="75" t="n">
        <f aca="false">J129+M129</f>
        <v>0</v>
      </c>
      <c r="Q129" s="76" t="n">
        <f aca="false">K129+N129</f>
        <v>0</v>
      </c>
      <c r="R129" s="62"/>
      <c r="T129" s="62"/>
    </row>
    <row r="130" customFormat="false" ht="22.35" hidden="false" customHeight="false" outlineLevel="0" collapsed="false">
      <c r="A130" s="63" t="s">
        <v>249</v>
      </c>
      <c r="B130" s="64" t="s">
        <v>250</v>
      </c>
      <c r="C130" s="65" t="s">
        <v>57</v>
      </c>
      <c r="D130" s="66" t="n">
        <v>0</v>
      </c>
      <c r="E130" s="66" t="n">
        <v>0</v>
      </c>
      <c r="F130" s="66"/>
      <c r="G130" s="66" t="n">
        <f aca="false">D130+E130-F130</f>
        <v>0</v>
      </c>
      <c r="H130" s="68" t="n">
        <v>23.227568</v>
      </c>
      <c r="I130" s="69" t="n">
        <v>0</v>
      </c>
      <c r="J130" s="70" t="n">
        <f aca="false">I130*H130</f>
        <v>0</v>
      </c>
      <c r="K130" s="71" t="n">
        <v>0</v>
      </c>
      <c r="L130" s="66" t="n">
        <f aca="false">IFERROR(VLOOKUP(A130,'MEMO CALCULO 05'!$B$2:$E$299,4,0),0)</f>
        <v>0</v>
      </c>
      <c r="M130" s="72" t="n">
        <f aca="false">L130*H130</f>
        <v>0</v>
      </c>
      <c r="N130" s="73" t="n">
        <v>0</v>
      </c>
      <c r="O130" s="74" t="n">
        <f aca="false">I130+L130</f>
        <v>0</v>
      </c>
      <c r="P130" s="75" t="n">
        <f aca="false">J130+M130</f>
        <v>0</v>
      </c>
      <c r="Q130" s="76" t="n">
        <f aca="false">K130+N130</f>
        <v>0</v>
      </c>
      <c r="R130" s="62"/>
      <c r="T130" s="62"/>
    </row>
    <row r="131" customFormat="false" ht="22.35" hidden="false" customHeight="false" outlineLevel="0" collapsed="false">
      <c r="A131" s="63" t="s">
        <v>251</v>
      </c>
      <c r="B131" s="64" t="s">
        <v>252</v>
      </c>
      <c r="C131" s="65" t="s">
        <v>57</v>
      </c>
      <c r="D131" s="66" t="n">
        <v>0</v>
      </c>
      <c r="E131" s="66" t="n">
        <v>0</v>
      </c>
      <c r="F131" s="66"/>
      <c r="G131" s="66" t="n">
        <f aca="false">D131+E131-F131</f>
        <v>0</v>
      </c>
      <c r="H131" s="68" t="n">
        <v>23.227568</v>
      </c>
      <c r="I131" s="69" t="n">
        <v>0</v>
      </c>
      <c r="J131" s="70" t="n">
        <f aca="false">I131*H131</f>
        <v>0</v>
      </c>
      <c r="K131" s="71" t="n">
        <v>0</v>
      </c>
      <c r="L131" s="66" t="n">
        <f aca="false">IFERROR(VLOOKUP(A131,'MEMO CALCULO 05'!$B$2:$E$299,4,0),0)</f>
        <v>0</v>
      </c>
      <c r="M131" s="72" t="n">
        <f aca="false">L131*H131</f>
        <v>0</v>
      </c>
      <c r="N131" s="73" t="n">
        <v>0</v>
      </c>
      <c r="O131" s="74" t="n">
        <f aca="false">I131+L131</f>
        <v>0</v>
      </c>
      <c r="P131" s="75" t="n">
        <f aca="false">J131+M131</f>
        <v>0</v>
      </c>
      <c r="Q131" s="76" t="n">
        <f aca="false">K131+N131</f>
        <v>0</v>
      </c>
      <c r="R131" s="62"/>
      <c r="T131" s="62"/>
    </row>
    <row r="132" customFormat="false" ht="22.35" hidden="false" customHeight="false" outlineLevel="0" collapsed="false">
      <c r="A132" s="63" t="s">
        <v>253</v>
      </c>
      <c r="B132" s="64" t="s">
        <v>254</v>
      </c>
      <c r="C132" s="65" t="s">
        <v>57</v>
      </c>
      <c r="D132" s="66" t="n">
        <v>0</v>
      </c>
      <c r="E132" s="66" t="n">
        <v>0</v>
      </c>
      <c r="F132" s="66"/>
      <c r="G132" s="66" t="n">
        <f aca="false">D132+E132-F132</f>
        <v>0</v>
      </c>
      <c r="H132" s="68" t="n">
        <v>67.594716</v>
      </c>
      <c r="I132" s="69" t="n">
        <v>0</v>
      </c>
      <c r="J132" s="70" t="n">
        <f aca="false">I132*H132</f>
        <v>0</v>
      </c>
      <c r="K132" s="71" t="n">
        <v>0</v>
      </c>
      <c r="L132" s="66" t="n">
        <f aca="false">IFERROR(VLOOKUP(A132,'MEMO CALCULO 05'!$B$2:$E$299,4,0),0)</f>
        <v>0</v>
      </c>
      <c r="M132" s="72" t="n">
        <f aca="false">L132*H132</f>
        <v>0</v>
      </c>
      <c r="N132" s="73" t="n">
        <v>0</v>
      </c>
      <c r="O132" s="74" t="n">
        <f aca="false">I132+L132</f>
        <v>0</v>
      </c>
      <c r="P132" s="75" t="n">
        <f aca="false">J132+M132</f>
        <v>0</v>
      </c>
      <c r="Q132" s="76" t="n">
        <f aca="false">K132+N132</f>
        <v>0</v>
      </c>
      <c r="R132" s="62"/>
      <c r="T132" s="62"/>
    </row>
    <row r="133" customFormat="false" ht="22.35" hidden="false" customHeight="false" outlineLevel="0" collapsed="false">
      <c r="A133" s="63" t="s">
        <v>255</v>
      </c>
      <c r="B133" s="64" t="s">
        <v>256</v>
      </c>
      <c r="C133" s="65" t="s">
        <v>57</v>
      </c>
      <c r="D133" s="66" t="n">
        <v>0</v>
      </c>
      <c r="E133" s="66" t="n">
        <v>0</v>
      </c>
      <c r="F133" s="66"/>
      <c r="G133" s="66" t="n">
        <f aca="false">D133+E133-F133</f>
        <v>0</v>
      </c>
      <c r="H133" s="68" t="n">
        <v>67.594716</v>
      </c>
      <c r="I133" s="69" t="n">
        <v>0</v>
      </c>
      <c r="J133" s="70" t="n">
        <f aca="false">I133*H133</f>
        <v>0</v>
      </c>
      <c r="K133" s="71" t="n">
        <v>0</v>
      </c>
      <c r="L133" s="66" t="n">
        <f aca="false">IFERROR(VLOOKUP(A133,'MEMO CALCULO 05'!$B$2:$E$299,4,0),0)</f>
        <v>0</v>
      </c>
      <c r="M133" s="72" t="n">
        <f aca="false">L133*H133</f>
        <v>0</v>
      </c>
      <c r="N133" s="73" t="n">
        <v>0</v>
      </c>
      <c r="O133" s="74" t="n">
        <f aca="false">I133+L133</f>
        <v>0</v>
      </c>
      <c r="P133" s="75" t="n">
        <f aca="false">J133+M133</f>
        <v>0</v>
      </c>
      <c r="Q133" s="76" t="n">
        <f aca="false">K133+N133</f>
        <v>0</v>
      </c>
      <c r="R133" s="62"/>
      <c r="T133" s="62"/>
    </row>
    <row r="134" customFormat="false" ht="22.35" hidden="false" customHeight="false" outlineLevel="0" collapsed="false">
      <c r="A134" s="63" t="s">
        <v>257</v>
      </c>
      <c r="B134" s="64" t="s">
        <v>258</v>
      </c>
      <c r="C134" s="65" t="s">
        <v>57</v>
      </c>
      <c r="D134" s="66" t="n">
        <v>0</v>
      </c>
      <c r="E134" s="66" t="n">
        <v>0</v>
      </c>
      <c r="F134" s="66"/>
      <c r="G134" s="66" t="n">
        <f aca="false">D134+E134-F134</f>
        <v>0</v>
      </c>
      <c r="H134" s="68" t="n">
        <v>74.471572</v>
      </c>
      <c r="I134" s="69" t="n">
        <v>0</v>
      </c>
      <c r="J134" s="70" t="n">
        <f aca="false">I134*H134</f>
        <v>0</v>
      </c>
      <c r="K134" s="71" t="n">
        <v>0</v>
      </c>
      <c r="L134" s="66" t="n">
        <f aca="false">IFERROR(VLOOKUP(A134,'MEMO CALCULO 05'!$B$2:$E$299,4,0),0)</f>
        <v>0</v>
      </c>
      <c r="M134" s="72" t="n">
        <f aca="false">L134*H134</f>
        <v>0</v>
      </c>
      <c r="N134" s="73" t="n">
        <v>0</v>
      </c>
      <c r="O134" s="74" t="n">
        <f aca="false">I134+L134</f>
        <v>0</v>
      </c>
      <c r="P134" s="75" t="n">
        <f aca="false">J134+M134</f>
        <v>0</v>
      </c>
      <c r="Q134" s="76" t="n">
        <f aca="false">K134+N134</f>
        <v>0</v>
      </c>
      <c r="R134" s="62"/>
      <c r="T134" s="62"/>
    </row>
    <row r="135" customFormat="false" ht="22.35" hidden="false" customHeight="false" outlineLevel="0" collapsed="false">
      <c r="A135" s="63" t="s">
        <v>259</v>
      </c>
      <c r="B135" s="64" t="s">
        <v>260</v>
      </c>
      <c r="C135" s="65" t="s">
        <v>57</v>
      </c>
      <c r="D135" s="66" t="n">
        <v>0</v>
      </c>
      <c r="E135" s="66" t="n">
        <v>0</v>
      </c>
      <c r="F135" s="66"/>
      <c r="G135" s="66" t="n">
        <f aca="false">D135+E135-F135</f>
        <v>0</v>
      </c>
      <c r="H135" s="68" t="n">
        <v>112.304668</v>
      </c>
      <c r="I135" s="69" t="n">
        <v>0</v>
      </c>
      <c r="J135" s="70" t="n">
        <f aca="false">I135*H135</f>
        <v>0</v>
      </c>
      <c r="K135" s="71" t="n">
        <v>0</v>
      </c>
      <c r="L135" s="66" t="n">
        <f aca="false">IFERROR(VLOOKUP(A135,'MEMO CALCULO 05'!$B$2:$E$299,4,0),0)</f>
        <v>0</v>
      </c>
      <c r="M135" s="72" t="n">
        <f aca="false">L135*H135</f>
        <v>0</v>
      </c>
      <c r="N135" s="73" t="n">
        <v>0</v>
      </c>
      <c r="O135" s="74" t="n">
        <f aca="false">I135+L135</f>
        <v>0</v>
      </c>
      <c r="P135" s="75" t="n">
        <f aca="false">J135+M135</f>
        <v>0</v>
      </c>
      <c r="Q135" s="76" t="n">
        <f aca="false">K135+N135</f>
        <v>0</v>
      </c>
      <c r="R135" s="62"/>
      <c r="T135" s="62"/>
    </row>
    <row r="136" customFormat="false" ht="22.35" hidden="false" customHeight="false" outlineLevel="0" collapsed="false">
      <c r="A136" s="63" t="s">
        <v>261</v>
      </c>
      <c r="B136" s="64" t="s">
        <v>262</v>
      </c>
      <c r="C136" s="65" t="s">
        <v>57</v>
      </c>
      <c r="D136" s="66" t="n">
        <v>0</v>
      </c>
      <c r="E136" s="66" t="n">
        <v>0</v>
      </c>
      <c r="F136" s="66"/>
      <c r="G136" s="66" t="n">
        <f aca="false">D136+E136-F136</f>
        <v>0</v>
      </c>
      <c r="H136" s="68" t="n">
        <v>470.441356</v>
      </c>
      <c r="I136" s="69" t="n">
        <v>0</v>
      </c>
      <c r="J136" s="70" t="n">
        <f aca="false">I136*H136</f>
        <v>0</v>
      </c>
      <c r="K136" s="71" t="n">
        <v>0</v>
      </c>
      <c r="L136" s="66" t="n">
        <f aca="false">IFERROR(VLOOKUP(A136,'MEMO CALCULO 05'!$B$2:$E$299,4,0),0)</f>
        <v>0</v>
      </c>
      <c r="M136" s="72" t="n">
        <f aca="false">L136*H136</f>
        <v>0</v>
      </c>
      <c r="N136" s="73" t="n">
        <v>0</v>
      </c>
      <c r="O136" s="74" t="n">
        <f aca="false">I136+L136</f>
        <v>0</v>
      </c>
      <c r="P136" s="75" t="n">
        <f aca="false">J136+M136</f>
        <v>0</v>
      </c>
      <c r="Q136" s="76" t="n">
        <f aca="false">K136+N136</f>
        <v>0</v>
      </c>
      <c r="R136" s="62"/>
      <c r="T136" s="62"/>
    </row>
    <row r="137" customFormat="false" ht="22.35" hidden="false" customHeight="false" outlineLevel="0" collapsed="false">
      <c r="A137" s="63" t="s">
        <v>263</v>
      </c>
      <c r="B137" s="64" t="s">
        <v>264</v>
      </c>
      <c r="C137" s="65" t="s">
        <v>57</v>
      </c>
      <c r="D137" s="66" t="n">
        <v>0</v>
      </c>
      <c r="E137" s="66" t="n">
        <v>0</v>
      </c>
      <c r="F137" s="66"/>
      <c r="G137" s="66" t="n">
        <f aca="false">D137+E137-F137</f>
        <v>0</v>
      </c>
      <c r="H137" s="68" t="n">
        <v>500.691212</v>
      </c>
      <c r="I137" s="69" t="n">
        <v>0</v>
      </c>
      <c r="J137" s="70" t="n">
        <f aca="false">I137*H137</f>
        <v>0</v>
      </c>
      <c r="K137" s="71" t="n">
        <v>0</v>
      </c>
      <c r="L137" s="66" t="n">
        <f aca="false">IFERROR(VLOOKUP(A137,'MEMO CALCULO 05'!$B$2:$E$299,4,0),0)</f>
        <v>0</v>
      </c>
      <c r="M137" s="72" t="n">
        <f aca="false">L137*H137</f>
        <v>0</v>
      </c>
      <c r="N137" s="73" t="n">
        <v>0</v>
      </c>
      <c r="O137" s="74" t="n">
        <f aca="false">I137+L137</f>
        <v>0</v>
      </c>
      <c r="P137" s="75" t="n">
        <f aca="false">J137+M137</f>
        <v>0</v>
      </c>
      <c r="Q137" s="76" t="n">
        <f aca="false">K137+N137</f>
        <v>0</v>
      </c>
      <c r="R137" s="62"/>
      <c r="T137" s="62"/>
    </row>
    <row r="138" customFormat="false" ht="13.8" hidden="false" customHeight="false" outlineLevel="0" collapsed="false">
      <c r="A138" s="83" t="s">
        <v>265</v>
      </c>
      <c r="B138" s="84" t="s">
        <v>266</v>
      </c>
      <c r="C138" s="85"/>
      <c r="D138" s="86"/>
      <c r="E138" s="86"/>
      <c r="F138" s="86"/>
      <c r="G138" s="86"/>
      <c r="H138" s="87"/>
      <c r="I138" s="88"/>
      <c r="J138" s="89"/>
      <c r="K138" s="90"/>
      <c r="L138" s="88"/>
      <c r="M138" s="91"/>
      <c r="N138" s="91"/>
      <c r="O138" s="89"/>
      <c r="P138" s="91"/>
      <c r="Q138" s="90"/>
      <c r="R138" s="62"/>
      <c r="T138" s="62"/>
    </row>
    <row r="139" customFormat="false" ht="22.35" hidden="false" customHeight="false" outlineLevel="0" collapsed="false">
      <c r="A139" s="63" t="s">
        <v>267</v>
      </c>
      <c r="B139" s="64" t="s">
        <v>268</v>
      </c>
      <c r="C139" s="65" t="s">
        <v>37</v>
      </c>
      <c r="D139" s="66" t="n">
        <v>0</v>
      </c>
      <c r="E139" s="66" t="n">
        <v>0</v>
      </c>
      <c r="F139" s="66"/>
      <c r="G139" s="66" t="n">
        <f aca="false">D139+E139-F139</f>
        <v>0</v>
      </c>
      <c r="H139" s="68" t="n">
        <v>13.109656</v>
      </c>
      <c r="I139" s="69" t="n">
        <v>0</v>
      </c>
      <c r="J139" s="70" t="n">
        <f aca="false">I139*H139</f>
        <v>0</v>
      </c>
      <c r="K139" s="71" t="n">
        <v>0</v>
      </c>
      <c r="L139" s="66" t="n">
        <f aca="false">IFERROR(VLOOKUP(A139,'MEMO CALCULO 05'!$B$2:$E$299,4,0),0)</f>
        <v>0</v>
      </c>
      <c r="M139" s="72" t="n">
        <f aca="false">L139*H139</f>
        <v>0</v>
      </c>
      <c r="N139" s="73" t="n">
        <v>0</v>
      </c>
      <c r="O139" s="74" t="n">
        <f aca="false">I139+L139</f>
        <v>0</v>
      </c>
      <c r="P139" s="75" t="n">
        <f aca="false">J139+M139</f>
        <v>0</v>
      </c>
      <c r="Q139" s="76" t="n">
        <f aca="false">K139+N139</f>
        <v>0</v>
      </c>
      <c r="R139" s="62"/>
      <c r="T139" s="62"/>
    </row>
    <row r="140" customFormat="false" ht="22.35" hidden="false" customHeight="false" outlineLevel="0" collapsed="false">
      <c r="A140" s="63" t="s">
        <v>269</v>
      </c>
      <c r="B140" s="64" t="s">
        <v>270</v>
      </c>
      <c r="C140" s="65" t="s">
        <v>37</v>
      </c>
      <c r="D140" s="66" t="n">
        <v>0</v>
      </c>
      <c r="E140" s="66" t="n">
        <v>0</v>
      </c>
      <c r="F140" s="66"/>
      <c r="G140" s="66" t="n">
        <f aca="false">D140+E140-F140</f>
        <v>0</v>
      </c>
      <c r="H140" s="68" t="n">
        <v>19.591768</v>
      </c>
      <c r="I140" s="69" t="n">
        <v>0</v>
      </c>
      <c r="J140" s="70" t="n">
        <f aca="false">I140*H140</f>
        <v>0</v>
      </c>
      <c r="K140" s="71" t="n">
        <v>0</v>
      </c>
      <c r="L140" s="66" t="n">
        <f aca="false">IFERROR(VLOOKUP(A140,'MEMO CALCULO 05'!$B$2:$E$299,4,0),0)</f>
        <v>0</v>
      </c>
      <c r="M140" s="72" t="n">
        <f aca="false">L140*H140</f>
        <v>0</v>
      </c>
      <c r="N140" s="73" t="n">
        <v>0</v>
      </c>
      <c r="O140" s="74" t="n">
        <f aca="false">I140+L140</f>
        <v>0</v>
      </c>
      <c r="P140" s="75" t="n">
        <f aca="false">J140+M140</f>
        <v>0</v>
      </c>
      <c r="Q140" s="76" t="n">
        <f aca="false">K140+N140</f>
        <v>0</v>
      </c>
      <c r="R140" s="62"/>
      <c r="T140" s="62"/>
    </row>
    <row r="141" customFormat="false" ht="22.35" hidden="false" customHeight="false" outlineLevel="0" collapsed="false">
      <c r="A141" s="63" t="s">
        <v>271</v>
      </c>
      <c r="B141" s="64" t="s">
        <v>272</v>
      </c>
      <c r="C141" s="65" t="s">
        <v>37</v>
      </c>
      <c r="D141" s="66" t="n">
        <v>86.72</v>
      </c>
      <c r="E141" s="66" t="n">
        <v>0</v>
      </c>
      <c r="F141" s="66"/>
      <c r="G141" s="66" t="n">
        <f aca="false">D141+E141-F141</f>
        <v>86.72</v>
      </c>
      <c r="H141" s="68" t="n">
        <v>6.243188</v>
      </c>
      <c r="I141" s="69" t="n">
        <v>86.72</v>
      </c>
      <c r="J141" s="70" t="n">
        <f aca="false">I141*H141</f>
        <v>541.40926336</v>
      </c>
      <c r="K141" s="71" t="n">
        <f aca="false">I141/G141</f>
        <v>1</v>
      </c>
      <c r="L141" s="66" t="n">
        <f aca="false">IFERROR(VLOOKUP(A141,'MEMO CALCULO 05'!$B$2:$E$299,4,0),0)</f>
        <v>0</v>
      </c>
      <c r="M141" s="72" t="n">
        <f aca="false">L141*H141</f>
        <v>0</v>
      </c>
      <c r="N141" s="73" t="n">
        <f aca="false">L141/G141</f>
        <v>0</v>
      </c>
      <c r="O141" s="74" t="n">
        <f aca="false">I141+L141</f>
        <v>86.72</v>
      </c>
      <c r="P141" s="75" t="n">
        <f aca="false">J141+M141</f>
        <v>541.40926336</v>
      </c>
      <c r="Q141" s="76" t="n">
        <f aca="false">K141+N141</f>
        <v>1</v>
      </c>
      <c r="R141" s="62"/>
      <c r="T141" s="62"/>
    </row>
    <row r="142" customFormat="false" ht="22.35" hidden="false" customHeight="false" outlineLevel="0" collapsed="false">
      <c r="A142" s="63" t="s">
        <v>273</v>
      </c>
      <c r="B142" s="64" t="s">
        <v>274</v>
      </c>
      <c r="C142" s="65" t="s">
        <v>37</v>
      </c>
      <c r="D142" s="66" t="n">
        <v>0</v>
      </c>
      <c r="E142" s="66" t="n">
        <v>0</v>
      </c>
      <c r="F142" s="66"/>
      <c r="G142" s="66" t="n">
        <f aca="false">D142+E142-F142</f>
        <v>0</v>
      </c>
      <c r="H142" s="68" t="n">
        <v>7.624792</v>
      </c>
      <c r="I142" s="69" t="n">
        <v>0</v>
      </c>
      <c r="J142" s="70" t="n">
        <f aca="false">I142*H142</f>
        <v>0</v>
      </c>
      <c r="K142" s="71" t="n">
        <v>0</v>
      </c>
      <c r="L142" s="66" t="n">
        <f aca="false">IFERROR(VLOOKUP(A142,'MEMO CALCULO 05'!$B$2:$E$299,4,0),0)</f>
        <v>0</v>
      </c>
      <c r="M142" s="72" t="n">
        <f aca="false">L142*H142</f>
        <v>0</v>
      </c>
      <c r="N142" s="73" t="n">
        <v>0</v>
      </c>
      <c r="O142" s="74" t="n">
        <f aca="false">I142+L142</f>
        <v>0</v>
      </c>
      <c r="P142" s="75" t="n">
        <f aca="false">J142+M142</f>
        <v>0</v>
      </c>
      <c r="Q142" s="76" t="n">
        <f aca="false">K142+N142</f>
        <v>0</v>
      </c>
      <c r="R142" s="62"/>
      <c r="T142" s="62"/>
    </row>
    <row r="143" customFormat="false" ht="13.8" hidden="false" customHeight="false" outlineLevel="0" collapsed="false">
      <c r="A143" s="63" t="s">
        <v>275</v>
      </c>
      <c r="B143" s="64" t="s">
        <v>276</v>
      </c>
      <c r="C143" s="65" t="s">
        <v>37</v>
      </c>
      <c r="D143" s="66" t="n">
        <v>22.22</v>
      </c>
      <c r="E143" s="66" t="n">
        <v>0</v>
      </c>
      <c r="F143" s="66"/>
      <c r="G143" s="66" t="n">
        <f aca="false">D143+E143-F143</f>
        <v>22.22</v>
      </c>
      <c r="H143" s="68" t="n">
        <v>18.002404</v>
      </c>
      <c r="I143" s="69" t="n">
        <v>0</v>
      </c>
      <c r="J143" s="70" t="n">
        <f aca="false">I143*H143</f>
        <v>0</v>
      </c>
      <c r="K143" s="71" t="n">
        <f aca="false">I143/G143</f>
        <v>0</v>
      </c>
      <c r="L143" s="66" t="n">
        <f aca="false">IFERROR(VLOOKUP(A143,'MEMO CALCULO 05'!$B$2:$E$299,4,0),0)</f>
        <v>0</v>
      </c>
      <c r="M143" s="72" t="n">
        <f aca="false">L143*H143</f>
        <v>0</v>
      </c>
      <c r="N143" s="73" t="n">
        <f aca="false">L143/G143</f>
        <v>0</v>
      </c>
      <c r="O143" s="74" t="n">
        <f aca="false">I143+L143</f>
        <v>0</v>
      </c>
      <c r="P143" s="75" t="n">
        <f aca="false">J143+M143</f>
        <v>0</v>
      </c>
      <c r="Q143" s="76" t="n">
        <f aca="false">K143+N143</f>
        <v>0</v>
      </c>
      <c r="R143" s="62"/>
      <c r="T143" s="62"/>
    </row>
    <row r="144" customFormat="false" ht="13.8" hidden="false" customHeight="false" outlineLevel="0" collapsed="false">
      <c r="A144" s="63" t="s">
        <v>277</v>
      </c>
      <c r="B144" s="64" t="s">
        <v>278</v>
      </c>
      <c r="C144" s="65" t="s">
        <v>37</v>
      </c>
      <c r="D144" s="66" t="n">
        <v>0</v>
      </c>
      <c r="E144" s="66" t="n">
        <v>0</v>
      </c>
      <c r="F144" s="66"/>
      <c r="G144" s="66" t="n">
        <f aca="false">D144+E144-F144</f>
        <v>0</v>
      </c>
      <c r="H144" s="68" t="n">
        <v>19.394396</v>
      </c>
      <c r="I144" s="69" t="n">
        <v>0</v>
      </c>
      <c r="J144" s="70" t="n">
        <f aca="false">I144*H144</f>
        <v>0</v>
      </c>
      <c r="K144" s="71" t="n">
        <v>0</v>
      </c>
      <c r="L144" s="66" t="n">
        <f aca="false">IFERROR(VLOOKUP(A144,'MEMO CALCULO 05'!$B$2:$E$299,4,0),0)</f>
        <v>0</v>
      </c>
      <c r="M144" s="72" t="n">
        <f aca="false">L144*H144</f>
        <v>0</v>
      </c>
      <c r="N144" s="73" t="n">
        <v>0</v>
      </c>
      <c r="O144" s="74" t="n">
        <f aca="false">I144+L144</f>
        <v>0</v>
      </c>
      <c r="P144" s="75" t="n">
        <f aca="false">J144+M144</f>
        <v>0</v>
      </c>
      <c r="Q144" s="76" t="n">
        <f aca="false">K144+N144</f>
        <v>0</v>
      </c>
      <c r="R144" s="62"/>
      <c r="T144" s="62"/>
    </row>
    <row r="145" customFormat="false" ht="13.8" hidden="false" customHeight="false" outlineLevel="0" collapsed="false">
      <c r="A145" s="63" t="s">
        <v>279</v>
      </c>
      <c r="B145" s="64" t="s">
        <v>280</v>
      </c>
      <c r="C145" s="65" t="s">
        <v>37</v>
      </c>
      <c r="D145" s="66" t="n">
        <v>0</v>
      </c>
      <c r="E145" s="66" t="n">
        <v>0</v>
      </c>
      <c r="F145" s="66"/>
      <c r="G145" s="66" t="n">
        <f aca="false">D145+E145-F145</f>
        <v>0</v>
      </c>
      <c r="H145" s="68" t="n">
        <v>30.301796</v>
      </c>
      <c r="I145" s="69" t="n">
        <v>0</v>
      </c>
      <c r="J145" s="70" t="n">
        <f aca="false">I145*H145</f>
        <v>0</v>
      </c>
      <c r="K145" s="71" t="n">
        <v>0</v>
      </c>
      <c r="L145" s="66" t="n">
        <f aca="false">IFERROR(VLOOKUP(A145,'MEMO CALCULO 05'!$B$2:$E$299,4,0),0)</f>
        <v>0</v>
      </c>
      <c r="M145" s="72" t="n">
        <f aca="false">L145*H145</f>
        <v>0</v>
      </c>
      <c r="N145" s="73" t="n">
        <v>0</v>
      </c>
      <c r="O145" s="74" t="n">
        <f aca="false">I145+L145</f>
        <v>0</v>
      </c>
      <c r="P145" s="75" t="n">
        <f aca="false">J145+M145</f>
        <v>0</v>
      </c>
      <c r="Q145" s="76" t="n">
        <f aca="false">K145+N145</f>
        <v>0</v>
      </c>
      <c r="R145" s="62"/>
      <c r="T145" s="62"/>
    </row>
    <row r="146" customFormat="false" ht="22.35" hidden="false" customHeight="false" outlineLevel="0" collapsed="false">
      <c r="A146" s="63" t="s">
        <v>281</v>
      </c>
      <c r="B146" s="64" t="s">
        <v>282</v>
      </c>
      <c r="C146" s="65" t="s">
        <v>37</v>
      </c>
      <c r="D146" s="66" t="n">
        <v>0</v>
      </c>
      <c r="E146" s="66" t="n">
        <v>0</v>
      </c>
      <c r="F146" s="66"/>
      <c r="G146" s="66" t="n">
        <f aca="false">D146+E146-F146</f>
        <v>0</v>
      </c>
      <c r="H146" s="68" t="n">
        <v>28.213808</v>
      </c>
      <c r="I146" s="69" t="n">
        <v>0</v>
      </c>
      <c r="J146" s="70" t="n">
        <f aca="false">I146*H146</f>
        <v>0</v>
      </c>
      <c r="K146" s="71" t="n">
        <v>0</v>
      </c>
      <c r="L146" s="66" t="n">
        <f aca="false">IFERROR(VLOOKUP(A146,'MEMO CALCULO 05'!$B$2:$E$299,4,0),0)</f>
        <v>0</v>
      </c>
      <c r="M146" s="72" t="n">
        <f aca="false">L146*H146</f>
        <v>0</v>
      </c>
      <c r="N146" s="73" t="n">
        <v>0</v>
      </c>
      <c r="O146" s="74" t="n">
        <f aca="false">I146+L146</f>
        <v>0</v>
      </c>
      <c r="P146" s="75" t="n">
        <f aca="false">J146+M146</f>
        <v>0</v>
      </c>
      <c r="Q146" s="76" t="n">
        <f aca="false">K146+N146</f>
        <v>0</v>
      </c>
      <c r="R146" s="62"/>
      <c r="T146" s="62"/>
    </row>
    <row r="147" customFormat="false" ht="13.8" hidden="false" customHeight="false" outlineLevel="0" collapsed="false">
      <c r="A147" s="63" t="s">
        <v>283</v>
      </c>
      <c r="B147" s="64" t="s">
        <v>284</v>
      </c>
      <c r="C147" s="65" t="s">
        <v>37</v>
      </c>
      <c r="D147" s="66" t="n">
        <v>0</v>
      </c>
      <c r="E147" s="66" t="n">
        <v>0</v>
      </c>
      <c r="F147" s="66"/>
      <c r="G147" s="66" t="n">
        <f aca="false">D147+E147-F147</f>
        <v>0</v>
      </c>
      <c r="H147" s="68" t="n">
        <v>65.714488</v>
      </c>
      <c r="I147" s="69" t="n">
        <v>0</v>
      </c>
      <c r="J147" s="70" t="n">
        <f aca="false">I147*H147</f>
        <v>0</v>
      </c>
      <c r="K147" s="71" t="n">
        <v>0</v>
      </c>
      <c r="L147" s="66" t="n">
        <f aca="false">IFERROR(VLOOKUP(A147,'MEMO CALCULO 05'!$B$2:$E$299,4,0),0)</f>
        <v>0</v>
      </c>
      <c r="M147" s="72" t="n">
        <f aca="false">L147*H147</f>
        <v>0</v>
      </c>
      <c r="N147" s="73" t="n">
        <v>0</v>
      </c>
      <c r="O147" s="74" t="n">
        <f aca="false">I147+L147</f>
        <v>0</v>
      </c>
      <c r="P147" s="75" t="n">
        <f aca="false">J147+M147</f>
        <v>0</v>
      </c>
      <c r="Q147" s="76" t="n">
        <f aca="false">K147+N147</f>
        <v>0</v>
      </c>
      <c r="R147" s="62"/>
      <c r="T147" s="62"/>
    </row>
    <row r="148" customFormat="false" ht="22.35" hidden="false" customHeight="false" outlineLevel="0" collapsed="false">
      <c r="A148" s="63" t="s">
        <v>285</v>
      </c>
      <c r="B148" s="64" t="s">
        <v>286</v>
      </c>
      <c r="C148" s="65" t="s">
        <v>37</v>
      </c>
      <c r="D148" s="66" t="n">
        <v>152.66</v>
      </c>
      <c r="E148" s="66" t="n">
        <v>156.15</v>
      </c>
      <c r="F148" s="66"/>
      <c r="G148" s="66" t="n">
        <f aca="false">D148+E148-F148</f>
        <v>308.81</v>
      </c>
      <c r="H148" s="68" t="n">
        <v>7.261212</v>
      </c>
      <c r="I148" s="69" t="n">
        <v>308.81</v>
      </c>
      <c r="J148" s="70" t="n">
        <f aca="false">I148*H148</f>
        <v>2242.33487772</v>
      </c>
      <c r="K148" s="71" t="n">
        <f aca="false">I148/G148</f>
        <v>1</v>
      </c>
      <c r="L148" s="66" t="n">
        <f aca="false">IFERROR(VLOOKUP(A148,'MEMO CALCULO 05'!$B$2:$E$299,4,0),0)</f>
        <v>0</v>
      </c>
      <c r="M148" s="72" t="n">
        <f aca="false">L148*H148</f>
        <v>0</v>
      </c>
      <c r="N148" s="73" t="n">
        <f aca="false">L148/G148</f>
        <v>0</v>
      </c>
      <c r="O148" s="74" t="n">
        <f aca="false">I148+L148</f>
        <v>308.81</v>
      </c>
      <c r="P148" s="75" t="n">
        <f aca="false">J148+M148</f>
        <v>2242.33487772</v>
      </c>
      <c r="Q148" s="76" t="n">
        <f aca="false">K148+N148</f>
        <v>1</v>
      </c>
      <c r="R148" s="62"/>
      <c r="T148" s="62"/>
    </row>
    <row r="149" customFormat="false" ht="22.35" hidden="false" customHeight="false" outlineLevel="0" collapsed="false">
      <c r="A149" s="63" t="s">
        <v>287</v>
      </c>
      <c r="B149" s="64" t="s">
        <v>288</v>
      </c>
      <c r="C149" s="65" t="s">
        <v>37</v>
      </c>
      <c r="D149" s="66" t="n">
        <v>0</v>
      </c>
      <c r="E149" s="66" t="n">
        <v>0</v>
      </c>
      <c r="F149" s="66"/>
      <c r="G149" s="66" t="n">
        <f aca="false">D149+E149-F149</f>
        <v>0</v>
      </c>
      <c r="H149" s="68" t="n">
        <v>9.19338</v>
      </c>
      <c r="I149" s="69" t="n">
        <v>0</v>
      </c>
      <c r="J149" s="70" t="n">
        <f aca="false">I149*H149</f>
        <v>0</v>
      </c>
      <c r="K149" s="71" t="n">
        <v>0</v>
      </c>
      <c r="L149" s="66" t="n">
        <f aca="false">IFERROR(VLOOKUP(A149,'MEMO CALCULO 05'!$B$2:$E$299,4,0),0)</f>
        <v>0</v>
      </c>
      <c r="M149" s="72" t="n">
        <f aca="false">L149*H149</f>
        <v>0</v>
      </c>
      <c r="N149" s="73" t="n">
        <v>0</v>
      </c>
      <c r="O149" s="74" t="n">
        <f aca="false">I149+L149</f>
        <v>0</v>
      </c>
      <c r="P149" s="75" t="n">
        <f aca="false">J149+M149</f>
        <v>0</v>
      </c>
      <c r="Q149" s="76" t="n">
        <f aca="false">K149+N149</f>
        <v>0</v>
      </c>
      <c r="R149" s="62"/>
      <c r="T149" s="62"/>
    </row>
    <row r="150" customFormat="false" ht="22.35" hidden="false" customHeight="false" outlineLevel="0" collapsed="false">
      <c r="A150" s="63" t="s">
        <v>289</v>
      </c>
      <c r="B150" s="64" t="s">
        <v>290</v>
      </c>
      <c r="C150" s="65" t="s">
        <v>37</v>
      </c>
      <c r="D150" s="66" t="n">
        <v>0</v>
      </c>
      <c r="E150" s="66" t="n">
        <v>0</v>
      </c>
      <c r="F150" s="66"/>
      <c r="G150" s="66" t="n">
        <f aca="false">D150+E150-F150</f>
        <v>0</v>
      </c>
      <c r="H150" s="68" t="n">
        <v>12.15396</v>
      </c>
      <c r="I150" s="69" t="n">
        <v>0</v>
      </c>
      <c r="J150" s="70" t="n">
        <f aca="false">I150*H150</f>
        <v>0</v>
      </c>
      <c r="K150" s="71" t="n">
        <v>0</v>
      </c>
      <c r="L150" s="66" t="n">
        <f aca="false">IFERROR(VLOOKUP(A150,'MEMO CALCULO 05'!$B$2:$E$299,4,0),0)</f>
        <v>0</v>
      </c>
      <c r="M150" s="72" t="n">
        <f aca="false">L150*H150</f>
        <v>0</v>
      </c>
      <c r="N150" s="73" t="n">
        <v>0</v>
      </c>
      <c r="O150" s="74" t="n">
        <f aca="false">I150+L150</f>
        <v>0</v>
      </c>
      <c r="P150" s="75" t="n">
        <f aca="false">J150+M150</f>
        <v>0</v>
      </c>
      <c r="Q150" s="76" t="n">
        <f aca="false">K150+N150</f>
        <v>0</v>
      </c>
      <c r="R150" s="62"/>
      <c r="T150" s="62"/>
    </row>
    <row r="151" customFormat="false" ht="22.35" hidden="false" customHeight="false" outlineLevel="0" collapsed="false">
      <c r="A151" s="63" t="s">
        <v>291</v>
      </c>
      <c r="B151" s="64" t="s">
        <v>292</v>
      </c>
      <c r="C151" s="65" t="s">
        <v>37</v>
      </c>
      <c r="D151" s="66" t="n">
        <v>0</v>
      </c>
      <c r="E151" s="66" t="n">
        <v>0</v>
      </c>
      <c r="F151" s="66"/>
      <c r="G151" s="66" t="n">
        <f aca="false">D151+E151-F151</f>
        <v>0</v>
      </c>
      <c r="H151" s="68" t="n">
        <v>17.109036</v>
      </c>
      <c r="I151" s="69" t="n">
        <v>0</v>
      </c>
      <c r="J151" s="70" t="n">
        <f aca="false">I151*H151</f>
        <v>0</v>
      </c>
      <c r="K151" s="71" t="n">
        <v>0</v>
      </c>
      <c r="L151" s="66" t="n">
        <f aca="false">IFERROR(VLOOKUP(A151,'MEMO CALCULO 05'!$B$2:$E$299,4,0),0)</f>
        <v>0</v>
      </c>
      <c r="M151" s="72" t="n">
        <f aca="false">L151*H151</f>
        <v>0</v>
      </c>
      <c r="N151" s="73" t="n">
        <v>0</v>
      </c>
      <c r="O151" s="74" t="n">
        <f aca="false">I151+L151</f>
        <v>0</v>
      </c>
      <c r="P151" s="75" t="n">
        <f aca="false">J151+M151</f>
        <v>0</v>
      </c>
      <c r="Q151" s="76" t="n">
        <f aca="false">K151+N151</f>
        <v>0</v>
      </c>
      <c r="R151" s="62"/>
      <c r="T151" s="62"/>
    </row>
    <row r="152" customFormat="false" ht="22.35" hidden="false" customHeight="false" outlineLevel="0" collapsed="false">
      <c r="A152" s="63" t="s">
        <v>293</v>
      </c>
      <c r="B152" s="64" t="s">
        <v>294</v>
      </c>
      <c r="C152" s="65" t="s">
        <v>37</v>
      </c>
      <c r="D152" s="66" t="n">
        <v>0</v>
      </c>
      <c r="E152" s="66" t="n">
        <v>0</v>
      </c>
      <c r="F152" s="66"/>
      <c r="G152" s="66" t="n">
        <f aca="false">D152+E152-F152</f>
        <v>0</v>
      </c>
      <c r="H152" s="68" t="n">
        <v>34.69592</v>
      </c>
      <c r="I152" s="69" t="n">
        <v>0</v>
      </c>
      <c r="J152" s="70" t="n">
        <f aca="false">I152*H152</f>
        <v>0</v>
      </c>
      <c r="K152" s="71" t="n">
        <v>0</v>
      </c>
      <c r="L152" s="66" t="n">
        <f aca="false">IFERROR(VLOOKUP(A152,'MEMO CALCULO 05'!$B$2:$E$299,4,0),0)</f>
        <v>0</v>
      </c>
      <c r="M152" s="72" t="n">
        <f aca="false">L152*H152</f>
        <v>0</v>
      </c>
      <c r="N152" s="73" t="n">
        <v>0</v>
      </c>
      <c r="O152" s="74" t="n">
        <f aca="false">I152+L152</f>
        <v>0</v>
      </c>
      <c r="P152" s="75" t="n">
        <f aca="false">J152+M152</f>
        <v>0</v>
      </c>
      <c r="Q152" s="76" t="n">
        <f aca="false">K152+N152</f>
        <v>0</v>
      </c>
      <c r="R152" s="62"/>
      <c r="T152" s="62"/>
    </row>
    <row r="153" customFormat="false" ht="22.35" hidden="false" customHeight="false" outlineLevel="0" collapsed="false">
      <c r="A153" s="63" t="s">
        <v>295</v>
      </c>
      <c r="B153" s="64" t="s">
        <v>296</v>
      </c>
      <c r="C153" s="65" t="s">
        <v>37</v>
      </c>
      <c r="D153" s="66" t="n">
        <v>0</v>
      </c>
      <c r="E153" s="66" t="n">
        <v>0</v>
      </c>
      <c r="F153" s="66"/>
      <c r="G153" s="66" t="n">
        <f aca="false">D153+E153-F153</f>
        <v>0</v>
      </c>
      <c r="H153" s="68" t="n">
        <v>101.605028</v>
      </c>
      <c r="I153" s="69" t="n">
        <v>0</v>
      </c>
      <c r="J153" s="70" t="n">
        <f aca="false">I153*H153</f>
        <v>0</v>
      </c>
      <c r="K153" s="71" t="n">
        <v>0</v>
      </c>
      <c r="L153" s="66" t="n">
        <f aca="false">IFERROR(VLOOKUP(A153,'MEMO CALCULO 05'!$B$2:$E$299,4,0),0)</f>
        <v>0</v>
      </c>
      <c r="M153" s="72" t="n">
        <f aca="false">L153*H153</f>
        <v>0</v>
      </c>
      <c r="N153" s="73" t="n">
        <v>0</v>
      </c>
      <c r="O153" s="74" t="n">
        <f aca="false">I153+L153</f>
        <v>0</v>
      </c>
      <c r="P153" s="75" t="n">
        <f aca="false">J153+M153</f>
        <v>0</v>
      </c>
      <c r="Q153" s="76" t="n">
        <f aca="false">K153+N153</f>
        <v>0</v>
      </c>
      <c r="R153" s="62"/>
      <c r="T153" s="62"/>
    </row>
    <row r="154" customFormat="false" ht="22.35" hidden="false" customHeight="false" outlineLevel="0" collapsed="false">
      <c r="A154" s="63" t="s">
        <v>297</v>
      </c>
      <c r="B154" s="64" t="s">
        <v>298</v>
      </c>
      <c r="C154" s="65" t="s">
        <v>37</v>
      </c>
      <c r="D154" s="66" t="n">
        <v>0</v>
      </c>
      <c r="E154" s="66" t="n">
        <v>0</v>
      </c>
      <c r="F154" s="66"/>
      <c r="G154" s="66" t="n">
        <f aca="false">D154+E154-F154</f>
        <v>0</v>
      </c>
      <c r="H154" s="68" t="n">
        <v>102.21792</v>
      </c>
      <c r="I154" s="69" t="n">
        <v>0</v>
      </c>
      <c r="J154" s="70" t="n">
        <f aca="false">I154*H154</f>
        <v>0</v>
      </c>
      <c r="K154" s="71" t="n">
        <v>0</v>
      </c>
      <c r="L154" s="66" t="n">
        <f aca="false">IFERROR(VLOOKUP(A154,'MEMO CALCULO 05'!$B$2:$E$299,4,0),0)</f>
        <v>0</v>
      </c>
      <c r="M154" s="72" t="n">
        <f aca="false">L154*H154</f>
        <v>0</v>
      </c>
      <c r="N154" s="73" t="n">
        <v>0</v>
      </c>
      <c r="O154" s="74" t="n">
        <f aca="false">I154+L154</f>
        <v>0</v>
      </c>
      <c r="P154" s="75" t="n">
        <f aca="false">J154+M154</f>
        <v>0</v>
      </c>
      <c r="Q154" s="76" t="n">
        <f aca="false">K154+N154</f>
        <v>0</v>
      </c>
      <c r="R154" s="62"/>
      <c r="T154" s="62"/>
    </row>
    <row r="155" customFormat="false" ht="22.35" hidden="false" customHeight="false" outlineLevel="0" collapsed="false">
      <c r="A155" s="63" t="s">
        <v>299</v>
      </c>
      <c r="B155" s="64" t="s">
        <v>300</v>
      </c>
      <c r="C155" s="65" t="s">
        <v>37</v>
      </c>
      <c r="D155" s="66" t="n">
        <v>0</v>
      </c>
      <c r="E155" s="66" t="n">
        <v>0</v>
      </c>
      <c r="F155" s="66"/>
      <c r="G155" s="66" t="n">
        <f aca="false">D155+E155-F155</f>
        <v>0</v>
      </c>
      <c r="H155" s="68" t="n">
        <v>125.923336</v>
      </c>
      <c r="I155" s="69" t="n">
        <v>0</v>
      </c>
      <c r="J155" s="70" t="n">
        <f aca="false">I155*H155</f>
        <v>0</v>
      </c>
      <c r="K155" s="71" t="n">
        <v>0</v>
      </c>
      <c r="L155" s="66" t="n">
        <f aca="false">IFERROR(VLOOKUP(A155,'MEMO CALCULO 05'!$B$2:$E$299,4,0),0)</f>
        <v>0</v>
      </c>
      <c r="M155" s="72" t="n">
        <f aca="false">L155*H155</f>
        <v>0</v>
      </c>
      <c r="N155" s="73" t="n">
        <v>0</v>
      </c>
      <c r="O155" s="74" t="n">
        <f aca="false">I155+L155</f>
        <v>0</v>
      </c>
      <c r="P155" s="75" t="n">
        <f aca="false">J155+M155</f>
        <v>0</v>
      </c>
      <c r="Q155" s="76" t="n">
        <f aca="false">K155+N155</f>
        <v>0</v>
      </c>
      <c r="R155" s="62"/>
      <c r="T155" s="62"/>
      <c r="U155" s="62"/>
    </row>
    <row r="156" customFormat="false" ht="13.8" hidden="false" customHeight="false" outlineLevel="0" collapsed="false">
      <c r="A156" s="83" t="s">
        <v>301</v>
      </c>
      <c r="B156" s="84" t="s">
        <v>302</v>
      </c>
      <c r="C156" s="85"/>
      <c r="D156" s="86"/>
      <c r="E156" s="86"/>
      <c r="F156" s="86"/>
      <c r="G156" s="86"/>
      <c r="H156" s="87"/>
      <c r="I156" s="88"/>
      <c r="J156" s="89"/>
      <c r="K156" s="90"/>
      <c r="L156" s="92"/>
      <c r="M156" s="91"/>
      <c r="N156" s="91"/>
      <c r="O156" s="89"/>
      <c r="P156" s="91"/>
      <c r="Q156" s="90"/>
      <c r="R156" s="62"/>
      <c r="T156" s="62"/>
    </row>
    <row r="157" customFormat="false" ht="22.35" hidden="false" customHeight="false" outlineLevel="0" collapsed="false">
      <c r="A157" s="63" t="s">
        <v>303</v>
      </c>
      <c r="B157" s="64" t="s">
        <v>304</v>
      </c>
      <c r="C157" s="65" t="s">
        <v>57</v>
      </c>
      <c r="D157" s="66" t="n">
        <v>80</v>
      </c>
      <c r="E157" s="66" t="n">
        <v>20</v>
      </c>
      <c r="F157" s="66"/>
      <c r="G157" s="66" t="n">
        <f aca="false">D157+E157-F157</f>
        <v>100</v>
      </c>
      <c r="H157" s="68" t="n">
        <v>45.904572</v>
      </c>
      <c r="I157" s="69" t="n">
        <v>100</v>
      </c>
      <c r="J157" s="70" t="n">
        <f aca="false">I157*H157</f>
        <v>4590.4572</v>
      </c>
      <c r="K157" s="71" t="n">
        <f aca="false">I157/G157</f>
        <v>1</v>
      </c>
      <c r="L157" s="66" t="n">
        <f aca="false">IFERROR(VLOOKUP(A157,'MEMO CALCULO 05'!$B$2:$E$299,4,0),0)</f>
        <v>0</v>
      </c>
      <c r="M157" s="72" t="n">
        <f aca="false">L157*H157</f>
        <v>0</v>
      </c>
      <c r="N157" s="73" t="n">
        <f aca="false">L157/G157</f>
        <v>0</v>
      </c>
      <c r="O157" s="74" t="n">
        <f aca="false">I157+L157</f>
        <v>100</v>
      </c>
      <c r="P157" s="75" t="n">
        <f aca="false">J157+M157</f>
        <v>4590.4572</v>
      </c>
      <c r="Q157" s="76" t="n">
        <f aca="false">K157+N157</f>
        <v>1</v>
      </c>
      <c r="R157" s="62"/>
      <c r="T157" s="62"/>
    </row>
    <row r="158" customFormat="false" ht="22.35" hidden="false" customHeight="false" outlineLevel="0" collapsed="false">
      <c r="A158" s="63" t="s">
        <v>305</v>
      </c>
      <c r="B158" s="64" t="s">
        <v>306</v>
      </c>
      <c r="C158" s="65" t="s">
        <v>57</v>
      </c>
      <c r="D158" s="66" t="n">
        <v>11</v>
      </c>
      <c r="E158" s="66" t="n">
        <v>0</v>
      </c>
      <c r="F158" s="66"/>
      <c r="G158" s="66" t="n">
        <f aca="false">D158+E158-F158</f>
        <v>11</v>
      </c>
      <c r="H158" s="68" t="n">
        <v>63.688828</v>
      </c>
      <c r="I158" s="69" t="n">
        <v>11</v>
      </c>
      <c r="J158" s="70" t="n">
        <f aca="false">I158*H158</f>
        <v>700.577108</v>
      </c>
      <c r="K158" s="71" t="n">
        <f aca="false">I158/G158</f>
        <v>1</v>
      </c>
      <c r="L158" s="66" t="n">
        <f aca="false">IFERROR(VLOOKUP(A158,'MEMO CALCULO 05'!$B$2:$E$299,4,0),0)</f>
        <v>0</v>
      </c>
      <c r="M158" s="72" t="n">
        <f aca="false">L158*H158</f>
        <v>0</v>
      </c>
      <c r="N158" s="73" t="n">
        <f aca="false">L158/G158</f>
        <v>0</v>
      </c>
      <c r="O158" s="74" t="n">
        <f aca="false">I158+L158</f>
        <v>11</v>
      </c>
      <c r="P158" s="75" t="n">
        <f aca="false">J158+M158</f>
        <v>700.577108</v>
      </c>
      <c r="Q158" s="76" t="n">
        <f aca="false">K158+N158</f>
        <v>1</v>
      </c>
      <c r="R158" s="62"/>
      <c r="T158" s="62"/>
    </row>
    <row r="159" customFormat="false" ht="13.8" hidden="false" customHeight="false" outlineLevel="0" collapsed="false">
      <c r="A159" s="63" t="s">
        <v>307</v>
      </c>
      <c r="B159" s="64" t="s">
        <v>308</v>
      </c>
      <c r="C159" s="65" t="s">
        <v>57</v>
      </c>
      <c r="D159" s="66" t="n">
        <v>6</v>
      </c>
      <c r="E159" s="66" t="n">
        <v>0</v>
      </c>
      <c r="F159" s="66"/>
      <c r="G159" s="66" t="n">
        <f aca="false">D159+E159-F159</f>
        <v>6</v>
      </c>
      <c r="H159" s="68" t="n">
        <v>41.323464</v>
      </c>
      <c r="I159" s="69" t="n">
        <v>6</v>
      </c>
      <c r="J159" s="70" t="n">
        <f aca="false">I159*H159</f>
        <v>247.940784</v>
      </c>
      <c r="K159" s="71" t="n">
        <f aca="false">I159/G159</f>
        <v>1</v>
      </c>
      <c r="L159" s="66" t="n">
        <f aca="false">IFERROR(VLOOKUP(A159,'MEMO CALCULO 05'!$B$2:$E$299,4,0),0)</f>
        <v>0</v>
      </c>
      <c r="M159" s="72" t="n">
        <f aca="false">L159*H159</f>
        <v>0</v>
      </c>
      <c r="N159" s="73" t="n">
        <f aca="false">L159/G159</f>
        <v>0</v>
      </c>
      <c r="O159" s="74" t="n">
        <f aca="false">I159+L159</f>
        <v>6</v>
      </c>
      <c r="P159" s="75" t="n">
        <f aca="false">J159+M159</f>
        <v>247.940784</v>
      </c>
      <c r="Q159" s="76" t="n">
        <f aca="false">K159+N159</f>
        <v>1</v>
      </c>
      <c r="R159" s="62"/>
      <c r="T159" s="62"/>
    </row>
    <row r="160" customFormat="false" ht="13.8" hidden="false" customHeight="false" outlineLevel="0" collapsed="false">
      <c r="A160" s="63" t="s">
        <v>309</v>
      </c>
      <c r="B160" s="64" t="s">
        <v>310</v>
      </c>
      <c r="C160" s="65" t="s">
        <v>57</v>
      </c>
      <c r="D160" s="66" t="n">
        <v>15</v>
      </c>
      <c r="E160" s="66" t="n">
        <v>0</v>
      </c>
      <c r="F160" s="66"/>
      <c r="G160" s="66" t="n">
        <f aca="false">D160+E160-F160</f>
        <v>15</v>
      </c>
      <c r="H160" s="68" t="n">
        <v>35.256872</v>
      </c>
      <c r="I160" s="69" t="n">
        <v>15</v>
      </c>
      <c r="J160" s="70" t="n">
        <f aca="false">I160*H160</f>
        <v>528.85308</v>
      </c>
      <c r="K160" s="71" t="n">
        <f aca="false">I160/G160</f>
        <v>1</v>
      </c>
      <c r="L160" s="66" t="n">
        <f aca="false">IFERROR(VLOOKUP(A160,'MEMO CALCULO 05'!$B$2:$E$299,4,0),0)</f>
        <v>0</v>
      </c>
      <c r="M160" s="72" t="n">
        <f aca="false">L160*H160</f>
        <v>0</v>
      </c>
      <c r="N160" s="73" t="n">
        <f aca="false">L160/G160</f>
        <v>0</v>
      </c>
      <c r="O160" s="74" t="n">
        <f aca="false">I160+L160</f>
        <v>15</v>
      </c>
      <c r="P160" s="75" t="n">
        <f aca="false">J160+M160</f>
        <v>528.85308</v>
      </c>
      <c r="Q160" s="76" t="n">
        <f aca="false">K160+N160</f>
        <v>1</v>
      </c>
      <c r="R160" s="62"/>
      <c r="T160" s="62"/>
    </row>
    <row r="161" customFormat="false" ht="13.8" hidden="false" customHeight="false" outlineLevel="0" collapsed="false">
      <c r="A161" s="63" t="s">
        <v>311</v>
      </c>
      <c r="B161" s="64" t="s">
        <v>312</v>
      </c>
      <c r="C161" s="65" t="s">
        <v>57</v>
      </c>
      <c r="D161" s="66" t="n">
        <v>1</v>
      </c>
      <c r="E161" s="66" t="n">
        <v>0</v>
      </c>
      <c r="F161" s="66"/>
      <c r="G161" s="66" t="n">
        <f aca="false">D161+E161-F161</f>
        <v>1</v>
      </c>
      <c r="H161" s="68" t="n">
        <v>58.64026</v>
      </c>
      <c r="I161" s="69" t="n">
        <v>1</v>
      </c>
      <c r="J161" s="70" t="n">
        <f aca="false">I161*H161</f>
        <v>58.64026</v>
      </c>
      <c r="K161" s="71" t="n">
        <f aca="false">I161/G161</f>
        <v>1</v>
      </c>
      <c r="L161" s="66" t="n">
        <f aca="false">IFERROR(VLOOKUP(A161,'MEMO CALCULO 05'!$B$2:$E$299,4,0),0)</f>
        <v>0</v>
      </c>
      <c r="M161" s="72" t="n">
        <f aca="false">L161*H161</f>
        <v>0</v>
      </c>
      <c r="N161" s="73" t="n">
        <f aca="false">L161/G161</f>
        <v>0</v>
      </c>
      <c r="O161" s="74" t="n">
        <f aca="false">I161+L161</f>
        <v>1</v>
      </c>
      <c r="P161" s="75" t="n">
        <f aca="false">J161+M161</f>
        <v>58.64026</v>
      </c>
      <c r="Q161" s="76" t="n">
        <f aca="false">K161+N161</f>
        <v>1</v>
      </c>
      <c r="R161" s="62"/>
      <c r="T161" s="62"/>
    </row>
    <row r="162" customFormat="false" ht="22.35" hidden="false" customHeight="false" outlineLevel="0" collapsed="false">
      <c r="A162" s="63" t="s">
        <v>313</v>
      </c>
      <c r="B162" s="64" t="s">
        <v>314</v>
      </c>
      <c r="C162" s="65" t="s">
        <v>57</v>
      </c>
      <c r="D162" s="66" t="n">
        <v>1</v>
      </c>
      <c r="E162" s="66" t="n">
        <v>0</v>
      </c>
      <c r="F162" s="66"/>
      <c r="G162" s="66" t="n">
        <f aca="false">D162+E162-F162</f>
        <v>1</v>
      </c>
      <c r="H162" s="68" t="n">
        <v>87.072216</v>
      </c>
      <c r="I162" s="69" t="n">
        <v>1</v>
      </c>
      <c r="J162" s="70" t="n">
        <f aca="false">I162*H162</f>
        <v>87.072216</v>
      </c>
      <c r="K162" s="71" t="n">
        <f aca="false">I162/G162</f>
        <v>1</v>
      </c>
      <c r="L162" s="66" t="n">
        <f aca="false">IFERROR(VLOOKUP(A162,'MEMO CALCULO 05'!$B$2:$E$299,4,0),0)</f>
        <v>0</v>
      </c>
      <c r="M162" s="72" t="n">
        <f aca="false">L162*H162</f>
        <v>0</v>
      </c>
      <c r="N162" s="73" t="n">
        <f aca="false">L162/G162</f>
        <v>0</v>
      </c>
      <c r="O162" s="74" t="n">
        <f aca="false">I162+L162</f>
        <v>1</v>
      </c>
      <c r="P162" s="75" t="n">
        <f aca="false">J162+M162</f>
        <v>87.072216</v>
      </c>
      <c r="Q162" s="76" t="n">
        <f aca="false">K162+N162</f>
        <v>1</v>
      </c>
      <c r="R162" s="62"/>
      <c r="T162" s="62"/>
    </row>
    <row r="163" customFormat="false" ht="13.8" hidden="false" customHeight="false" outlineLevel="0" collapsed="false">
      <c r="A163" s="63" t="s">
        <v>315</v>
      </c>
      <c r="B163" s="64" t="s">
        <v>316</v>
      </c>
      <c r="C163" s="65" t="s">
        <v>57</v>
      </c>
      <c r="D163" s="66" t="n">
        <v>13</v>
      </c>
      <c r="E163" s="66" t="n">
        <v>0</v>
      </c>
      <c r="F163" s="66"/>
      <c r="G163" s="66" t="n">
        <f aca="false">D163+E163-F163</f>
        <v>13</v>
      </c>
      <c r="H163" s="68" t="n">
        <v>9.629676</v>
      </c>
      <c r="I163" s="69" t="n">
        <v>0</v>
      </c>
      <c r="J163" s="70" t="n">
        <f aca="false">I163*H163</f>
        <v>0</v>
      </c>
      <c r="K163" s="71" t="n">
        <f aca="false">I163/G163</f>
        <v>0</v>
      </c>
      <c r="L163" s="66" t="n">
        <f aca="false">IFERROR(VLOOKUP(A163,'MEMO CALCULO 05'!$B$2:$E$299,4,0),0)</f>
        <v>13</v>
      </c>
      <c r="M163" s="72" t="n">
        <f aca="false">L163*H163</f>
        <v>125.185788</v>
      </c>
      <c r="N163" s="73" t="n">
        <f aca="false">L163/G163</f>
        <v>1</v>
      </c>
      <c r="O163" s="74" t="n">
        <f aca="false">I163+L163</f>
        <v>13</v>
      </c>
      <c r="P163" s="75" t="n">
        <f aca="false">J163+M163</f>
        <v>125.185788</v>
      </c>
      <c r="Q163" s="76" t="n">
        <f aca="false">K163+N163</f>
        <v>1</v>
      </c>
      <c r="R163" s="62"/>
      <c r="T163" s="62"/>
    </row>
    <row r="164" customFormat="false" ht="43.2" hidden="false" customHeight="false" outlineLevel="0" collapsed="false">
      <c r="A164" s="63" t="s">
        <v>317</v>
      </c>
      <c r="B164" s="64" t="s">
        <v>318</v>
      </c>
      <c r="C164" s="65" t="s">
        <v>57</v>
      </c>
      <c r="D164" s="66" t="n">
        <v>4</v>
      </c>
      <c r="E164" s="66" t="n">
        <v>0</v>
      </c>
      <c r="F164" s="66"/>
      <c r="G164" s="66" t="n">
        <f aca="false">D164+E164-F164</f>
        <v>4</v>
      </c>
      <c r="H164" s="68" t="n">
        <v>149.296336</v>
      </c>
      <c r="I164" s="69" t="n">
        <v>4</v>
      </c>
      <c r="J164" s="70" t="n">
        <f aca="false">I164*H164</f>
        <v>597.185344</v>
      </c>
      <c r="K164" s="71" t="n">
        <f aca="false">I164/G164</f>
        <v>1</v>
      </c>
      <c r="L164" s="66" t="n">
        <f aca="false">IFERROR(VLOOKUP(A164,'MEMO CALCULO 05'!$B$2:$E$299,4,0),0)</f>
        <v>0</v>
      </c>
      <c r="M164" s="72" t="n">
        <f aca="false">L164*H164</f>
        <v>0</v>
      </c>
      <c r="N164" s="73" t="n">
        <f aca="false">L164/G164</f>
        <v>0</v>
      </c>
      <c r="O164" s="74" t="n">
        <f aca="false">I164+L164</f>
        <v>4</v>
      </c>
      <c r="P164" s="75" t="n">
        <f aca="false">J164+M164</f>
        <v>597.185344</v>
      </c>
      <c r="Q164" s="76" t="n">
        <f aca="false">K164+N164</f>
        <v>1</v>
      </c>
      <c r="R164" s="62"/>
      <c r="T164" s="62"/>
    </row>
    <row r="165" customFormat="false" ht="43.2" hidden="false" customHeight="false" outlineLevel="0" collapsed="false">
      <c r="A165" s="63" t="s">
        <v>319</v>
      </c>
      <c r="B165" s="64" t="s">
        <v>320</v>
      </c>
      <c r="C165" s="65" t="s">
        <v>57</v>
      </c>
      <c r="D165" s="66" t="n">
        <v>28</v>
      </c>
      <c r="E165" s="66" t="n">
        <v>0</v>
      </c>
      <c r="F165" s="66"/>
      <c r="G165" s="66" t="n">
        <f aca="false">D165+E165-F165</f>
        <v>28</v>
      </c>
      <c r="H165" s="68" t="n">
        <v>188.812288</v>
      </c>
      <c r="I165" s="69" t="n">
        <v>28</v>
      </c>
      <c r="J165" s="70" t="n">
        <f aca="false">I165*H165</f>
        <v>5286.744064</v>
      </c>
      <c r="K165" s="71" t="n">
        <f aca="false">I165/G165</f>
        <v>1</v>
      </c>
      <c r="L165" s="66" t="n">
        <f aca="false">IFERROR(VLOOKUP(A165,'MEMO CALCULO 05'!$B$2:$E$299,4,0),0)</f>
        <v>0</v>
      </c>
      <c r="M165" s="72" t="n">
        <f aca="false">L165*H165</f>
        <v>0</v>
      </c>
      <c r="N165" s="73" t="n">
        <f aca="false">L165/G165</f>
        <v>0</v>
      </c>
      <c r="O165" s="74" t="n">
        <f aca="false">I165+L165</f>
        <v>28</v>
      </c>
      <c r="P165" s="75" t="n">
        <f aca="false">J165+M165</f>
        <v>5286.744064</v>
      </c>
      <c r="Q165" s="76" t="n">
        <f aca="false">K165+N165</f>
        <v>1</v>
      </c>
      <c r="R165" s="62"/>
      <c r="T165" s="62"/>
    </row>
    <row r="166" customFormat="false" ht="13.8" hidden="false" customHeight="false" outlineLevel="0" collapsed="false">
      <c r="A166" s="63" t="s">
        <v>321</v>
      </c>
      <c r="B166" s="64" t="s">
        <v>322</v>
      </c>
      <c r="C166" s="65" t="s">
        <v>57</v>
      </c>
      <c r="D166" s="66" t="n">
        <v>4</v>
      </c>
      <c r="E166" s="66" t="n">
        <v>0</v>
      </c>
      <c r="F166" s="66"/>
      <c r="G166" s="66" t="n">
        <f aca="false">D166+E166-F166</f>
        <v>4</v>
      </c>
      <c r="H166" s="68" t="n">
        <v>24.692276</v>
      </c>
      <c r="I166" s="69" t="n">
        <v>0</v>
      </c>
      <c r="J166" s="70" t="n">
        <f aca="false">I166*H166</f>
        <v>0</v>
      </c>
      <c r="K166" s="71" t="n">
        <f aca="false">I166/G166</f>
        <v>0</v>
      </c>
      <c r="L166" s="66" t="n">
        <f aca="false">IFERROR(VLOOKUP(A166,'MEMO CALCULO 05'!$B$2:$E$299,4,0),0)</f>
        <v>4</v>
      </c>
      <c r="M166" s="72" t="n">
        <f aca="false">L166*H166</f>
        <v>98.769104</v>
      </c>
      <c r="N166" s="73" t="n">
        <f aca="false">L166/G166</f>
        <v>1</v>
      </c>
      <c r="O166" s="74" t="n">
        <f aca="false">I166+L166</f>
        <v>4</v>
      </c>
      <c r="P166" s="75" t="n">
        <f aca="false">J166+M166</f>
        <v>98.769104</v>
      </c>
      <c r="Q166" s="76" t="n">
        <f aca="false">K166+N166</f>
        <v>1</v>
      </c>
      <c r="R166" s="62"/>
      <c r="T166" s="62"/>
    </row>
    <row r="167" customFormat="false" ht="13.8" hidden="false" customHeight="false" outlineLevel="0" collapsed="false">
      <c r="A167" s="63" t="s">
        <v>323</v>
      </c>
      <c r="B167" s="64" t="s">
        <v>324</v>
      </c>
      <c r="C167" s="65" t="s">
        <v>57</v>
      </c>
      <c r="D167" s="66" t="n">
        <v>0</v>
      </c>
      <c r="E167" s="66" t="n">
        <v>20</v>
      </c>
      <c r="F167" s="66"/>
      <c r="G167" s="66" t="n">
        <f aca="false">D167+E167-F167</f>
        <v>20</v>
      </c>
      <c r="H167" s="68" t="n">
        <v>9.286872</v>
      </c>
      <c r="I167" s="69" t="n">
        <v>20</v>
      </c>
      <c r="J167" s="70" t="n">
        <f aca="false">I167*H167</f>
        <v>185.73744</v>
      </c>
      <c r="K167" s="71" t="n">
        <f aca="false">I167/G167</f>
        <v>1</v>
      </c>
      <c r="L167" s="66" t="n">
        <f aca="false">IFERROR(VLOOKUP(A167,'MEMO CALCULO 05'!$B$2:$E$299,4,0),0)</f>
        <v>0</v>
      </c>
      <c r="M167" s="72" t="n">
        <f aca="false">L167*H167</f>
        <v>0</v>
      </c>
      <c r="N167" s="73" t="n">
        <f aca="false">L167/G167</f>
        <v>0</v>
      </c>
      <c r="O167" s="74" t="n">
        <f aca="false">I167+L167</f>
        <v>20</v>
      </c>
      <c r="P167" s="75" t="n">
        <f aca="false">J167+M167</f>
        <v>185.73744</v>
      </c>
      <c r="Q167" s="76" t="n">
        <f aca="false">K167+N167</f>
        <v>1</v>
      </c>
      <c r="R167" s="62"/>
      <c r="T167" s="62"/>
    </row>
    <row r="168" customFormat="false" ht="13.8" hidden="false" customHeight="false" outlineLevel="0" collapsed="false">
      <c r="A168" s="63" t="s">
        <v>325</v>
      </c>
      <c r="B168" s="64" t="s">
        <v>326</v>
      </c>
      <c r="C168" s="65" t="s">
        <v>57</v>
      </c>
      <c r="D168" s="66" t="n">
        <v>0</v>
      </c>
      <c r="E168" s="66" t="n">
        <v>0</v>
      </c>
      <c r="F168" s="66"/>
      <c r="G168" s="66" t="n">
        <f aca="false">D168+E168-F168</f>
        <v>0</v>
      </c>
      <c r="H168" s="68" t="n">
        <v>15.280748</v>
      </c>
      <c r="I168" s="69" t="n">
        <v>0</v>
      </c>
      <c r="J168" s="70" t="n">
        <f aca="false">I168*H168</f>
        <v>0</v>
      </c>
      <c r="K168" s="71" t="n">
        <v>0</v>
      </c>
      <c r="L168" s="66" t="n">
        <f aca="false">IFERROR(VLOOKUP(A168,'MEMO CALCULO 05'!$B$2:$E$299,4,0),0)</f>
        <v>0</v>
      </c>
      <c r="M168" s="72" t="n">
        <f aca="false">L168*H168</f>
        <v>0</v>
      </c>
      <c r="N168" s="73" t="n">
        <v>0</v>
      </c>
      <c r="O168" s="74" t="n">
        <f aca="false">I168+L168</f>
        <v>0</v>
      </c>
      <c r="P168" s="75" t="n">
        <f aca="false">J168+M168</f>
        <v>0</v>
      </c>
      <c r="Q168" s="76" t="n">
        <f aca="false">K168+N168</f>
        <v>0</v>
      </c>
      <c r="R168" s="62"/>
      <c r="T168" s="62"/>
    </row>
    <row r="169" customFormat="false" ht="13.8" hidden="false" customHeight="false" outlineLevel="0" collapsed="false">
      <c r="A169" s="63" t="s">
        <v>327</v>
      </c>
      <c r="B169" s="64" t="s">
        <v>328</v>
      </c>
      <c r="C169" s="65" t="s">
        <v>57</v>
      </c>
      <c r="D169" s="66" t="n">
        <v>21</v>
      </c>
      <c r="E169" s="66" t="n">
        <v>0</v>
      </c>
      <c r="F169" s="66"/>
      <c r="G169" s="66" t="n">
        <f aca="false">D169+E169-F169</f>
        <v>21</v>
      </c>
      <c r="H169" s="68" t="n">
        <v>76.175204</v>
      </c>
      <c r="I169" s="69" t="n">
        <v>0</v>
      </c>
      <c r="J169" s="70" t="n">
        <f aca="false">I169*H169</f>
        <v>0</v>
      </c>
      <c r="K169" s="71" t="n">
        <f aca="false">I169/G169</f>
        <v>0</v>
      </c>
      <c r="L169" s="66" t="n">
        <f aca="false">IFERROR(VLOOKUP(A169,'MEMO CALCULO 05'!$B$2:$E$299,4,0),0)</f>
        <v>21</v>
      </c>
      <c r="M169" s="72" t="n">
        <f aca="false">L169*H169</f>
        <v>1599.679284</v>
      </c>
      <c r="N169" s="73" t="n">
        <f aca="false">L169/G169</f>
        <v>1</v>
      </c>
      <c r="O169" s="74" t="n">
        <f aca="false">I169+L169</f>
        <v>21</v>
      </c>
      <c r="P169" s="75" t="n">
        <f aca="false">J169+M169</f>
        <v>1599.679284</v>
      </c>
      <c r="Q169" s="76" t="n">
        <f aca="false">K169+N169</f>
        <v>1</v>
      </c>
      <c r="R169" s="62"/>
      <c r="T169" s="62"/>
    </row>
    <row r="170" customFormat="false" ht="13.8" hidden="false" customHeight="false" outlineLevel="0" collapsed="false">
      <c r="A170" s="63" t="s">
        <v>329</v>
      </c>
      <c r="B170" s="64" t="s">
        <v>330</v>
      </c>
      <c r="C170" s="65" t="s">
        <v>57</v>
      </c>
      <c r="D170" s="66" t="n">
        <v>2</v>
      </c>
      <c r="E170" s="66" t="n">
        <v>0</v>
      </c>
      <c r="F170" s="66"/>
      <c r="G170" s="66" t="n">
        <f aca="false">D170+E170-F170</f>
        <v>2</v>
      </c>
      <c r="H170" s="68" t="n">
        <v>267.916908</v>
      </c>
      <c r="I170" s="69" t="n">
        <v>0</v>
      </c>
      <c r="J170" s="70" t="n">
        <f aca="false">I170*H170</f>
        <v>0</v>
      </c>
      <c r="K170" s="71" t="n">
        <f aca="false">I170/G170</f>
        <v>0</v>
      </c>
      <c r="L170" s="66" t="n">
        <f aca="false">IFERROR(VLOOKUP(A170,'MEMO CALCULO 05'!$B$2:$E$299,4,0),0)</f>
        <v>1</v>
      </c>
      <c r="M170" s="72" t="n">
        <f aca="false">L170*H170</f>
        <v>267.916908</v>
      </c>
      <c r="N170" s="73" t="n">
        <f aca="false">L170/G170</f>
        <v>0.5</v>
      </c>
      <c r="O170" s="74" t="n">
        <f aca="false">I170+L170</f>
        <v>1</v>
      </c>
      <c r="P170" s="75" t="n">
        <f aca="false">J170+M170</f>
        <v>267.916908</v>
      </c>
      <c r="Q170" s="76" t="n">
        <f aca="false">K170+N170</f>
        <v>0.5</v>
      </c>
      <c r="R170" s="62"/>
      <c r="T170" s="62"/>
    </row>
    <row r="171" customFormat="false" ht="22.35" hidden="false" customHeight="false" outlineLevel="0" collapsed="false">
      <c r="A171" s="63" t="s">
        <v>331</v>
      </c>
      <c r="B171" s="64" t="s">
        <v>332</v>
      </c>
      <c r="C171" s="65" t="s">
        <v>57</v>
      </c>
      <c r="D171" s="66" t="n">
        <v>18</v>
      </c>
      <c r="E171" s="66" t="n">
        <v>0</v>
      </c>
      <c r="F171" s="66"/>
      <c r="G171" s="66" t="n">
        <f aca="false">D171+E171-F171</f>
        <v>18</v>
      </c>
      <c r="H171" s="68" t="n">
        <v>278.6238175224</v>
      </c>
      <c r="I171" s="69" t="n">
        <v>18</v>
      </c>
      <c r="J171" s="70" t="n">
        <f aca="false">I171*H171</f>
        <v>5015.2287154032</v>
      </c>
      <c r="K171" s="71" t="n">
        <f aca="false">I171/G171</f>
        <v>1</v>
      </c>
      <c r="L171" s="66" t="n">
        <f aca="false">IFERROR(VLOOKUP(A171,'MEMO CALCULO 05'!$B$2:$E$299,4,0),0)</f>
        <v>0</v>
      </c>
      <c r="M171" s="72" t="n">
        <f aca="false">L171*H171</f>
        <v>0</v>
      </c>
      <c r="N171" s="73" t="n">
        <f aca="false">L171/G171</f>
        <v>0</v>
      </c>
      <c r="O171" s="74" t="n">
        <f aca="false">I171+L171</f>
        <v>18</v>
      </c>
      <c r="P171" s="75" t="n">
        <f aca="false">J171+M171</f>
        <v>5015.2287154032</v>
      </c>
      <c r="Q171" s="76" t="n">
        <f aca="false">K171+N171</f>
        <v>1</v>
      </c>
      <c r="R171" s="62"/>
      <c r="T171" s="62"/>
    </row>
    <row r="172" customFormat="false" ht="22.35" hidden="false" customHeight="false" outlineLevel="0" collapsed="false">
      <c r="A172" s="63" t="s">
        <v>333</v>
      </c>
      <c r="B172" s="64" t="s">
        <v>334</v>
      </c>
      <c r="C172" s="65" t="s">
        <v>57</v>
      </c>
      <c r="D172" s="66" t="n">
        <v>22</v>
      </c>
      <c r="E172" s="66" t="n">
        <v>0</v>
      </c>
      <c r="F172" s="66"/>
      <c r="G172" s="66" t="n">
        <f aca="false">D172+E172-F172</f>
        <v>22</v>
      </c>
      <c r="H172" s="68" t="n">
        <v>110.361302027383</v>
      </c>
      <c r="I172" s="69" t="n">
        <v>22</v>
      </c>
      <c r="J172" s="70" t="n">
        <f aca="false">I172*H172</f>
        <v>2427.94864460243</v>
      </c>
      <c r="K172" s="71" t="n">
        <f aca="false">I172/G172</f>
        <v>1</v>
      </c>
      <c r="L172" s="66" t="n">
        <f aca="false">IFERROR(VLOOKUP(A172,'MEMO CALCULO 05'!$B$2:$E$299,4,0),0)</f>
        <v>0</v>
      </c>
      <c r="M172" s="72" t="n">
        <f aca="false">L172*H172</f>
        <v>0</v>
      </c>
      <c r="N172" s="73" t="n">
        <f aca="false">L172/G172</f>
        <v>0</v>
      </c>
      <c r="O172" s="74" t="n">
        <f aca="false">I172+L172</f>
        <v>22</v>
      </c>
      <c r="P172" s="75" t="n">
        <f aca="false">J172+M172</f>
        <v>2427.94864460243</v>
      </c>
      <c r="Q172" s="76" t="n">
        <f aca="false">K172+N172</f>
        <v>1</v>
      </c>
      <c r="R172" s="62"/>
      <c r="T172" s="62"/>
    </row>
    <row r="173" customFormat="false" ht="22.35" hidden="false" customHeight="false" outlineLevel="0" collapsed="false">
      <c r="A173" s="63" t="s">
        <v>335</v>
      </c>
      <c r="B173" s="64" t="s">
        <v>336</v>
      </c>
      <c r="C173" s="65" t="s">
        <v>57</v>
      </c>
      <c r="D173" s="66" t="n">
        <v>1</v>
      </c>
      <c r="E173" s="66" t="n">
        <v>0</v>
      </c>
      <c r="F173" s="66"/>
      <c r="G173" s="66" t="n">
        <f aca="false">D173+E173-F173</f>
        <v>1</v>
      </c>
      <c r="H173" s="68" t="n">
        <v>293.87669420676</v>
      </c>
      <c r="I173" s="69" t="n">
        <v>0</v>
      </c>
      <c r="J173" s="70" t="n">
        <f aca="false">I173*H173</f>
        <v>0</v>
      </c>
      <c r="K173" s="71" t="n">
        <f aca="false">I173/G173</f>
        <v>0</v>
      </c>
      <c r="L173" s="66" t="n">
        <f aca="false">IFERROR(VLOOKUP(A173,'MEMO CALCULO 05'!$B$2:$E$299,4,0),0)</f>
        <v>1</v>
      </c>
      <c r="M173" s="72" t="n">
        <f aca="false">L173*H173</f>
        <v>293.87669420676</v>
      </c>
      <c r="N173" s="73" t="n">
        <f aca="false">L173/G173</f>
        <v>1</v>
      </c>
      <c r="O173" s="74" t="n">
        <f aca="false">I173+L173</f>
        <v>1</v>
      </c>
      <c r="P173" s="75" t="n">
        <f aca="false">J173+M173</f>
        <v>293.87669420676</v>
      </c>
      <c r="Q173" s="76" t="n">
        <f aca="false">K173+N173</f>
        <v>1</v>
      </c>
      <c r="R173" s="62"/>
      <c r="T173" s="62"/>
    </row>
    <row r="174" customFormat="false" ht="13.8" hidden="false" customHeight="false" outlineLevel="0" collapsed="false">
      <c r="A174" s="53" t="s">
        <v>337</v>
      </c>
      <c r="B174" s="54" t="s">
        <v>338</v>
      </c>
      <c r="C174" s="55"/>
      <c r="D174" s="56"/>
      <c r="E174" s="56"/>
      <c r="F174" s="56"/>
      <c r="G174" s="56"/>
      <c r="H174" s="77"/>
      <c r="I174" s="57"/>
      <c r="J174" s="58"/>
      <c r="K174" s="59"/>
      <c r="L174" s="92"/>
      <c r="M174" s="61" t="n">
        <f aca="false">SUM(M175:M181)</f>
        <v>2279.3590456</v>
      </c>
      <c r="N174" s="58"/>
      <c r="O174" s="58"/>
      <c r="P174" s="61" t="n">
        <f aca="false">SUM(P175:P181)</f>
        <v>4105.1191258</v>
      </c>
      <c r="Q174" s="59"/>
      <c r="R174" s="62"/>
      <c r="T174" s="62"/>
    </row>
    <row r="175" customFormat="false" ht="13.8" hidden="false" customHeight="false" outlineLevel="0" collapsed="false">
      <c r="A175" s="63" t="s">
        <v>339</v>
      </c>
      <c r="B175" s="64" t="s">
        <v>340</v>
      </c>
      <c r="C175" s="65" t="s">
        <v>57</v>
      </c>
      <c r="D175" s="66" t="n">
        <v>21</v>
      </c>
      <c r="E175" s="66" t="n">
        <v>0</v>
      </c>
      <c r="F175" s="66"/>
      <c r="G175" s="66" t="n">
        <f aca="false">D175+E175-F175</f>
        <v>21</v>
      </c>
      <c r="H175" s="68" t="n">
        <v>21.098028</v>
      </c>
      <c r="I175" s="69" t="n">
        <v>0</v>
      </c>
      <c r="J175" s="70" t="n">
        <f aca="false">I175*H175</f>
        <v>0</v>
      </c>
      <c r="K175" s="71" t="n">
        <f aca="false">I175/G175</f>
        <v>0</v>
      </c>
      <c r="L175" s="66" t="n">
        <f aca="false">IFERROR(VLOOKUP(A175,'MEMO CALCULO 05'!$B$2:$E$299,4,0),0)</f>
        <v>21</v>
      </c>
      <c r="M175" s="72" t="n">
        <f aca="false">L175*H175</f>
        <v>443.058588</v>
      </c>
      <c r="N175" s="73" t="n">
        <f aca="false">L175/G175</f>
        <v>1</v>
      </c>
      <c r="O175" s="74" t="n">
        <f aca="false">I175+L175</f>
        <v>21</v>
      </c>
      <c r="P175" s="75" t="n">
        <f aca="false">J175+M175</f>
        <v>443.058588</v>
      </c>
      <c r="Q175" s="76" t="n">
        <f aca="false">K175+N175</f>
        <v>1</v>
      </c>
      <c r="R175" s="62"/>
      <c r="T175" s="62"/>
    </row>
    <row r="176" customFormat="false" ht="22.35" hidden="false" customHeight="false" outlineLevel="0" collapsed="false">
      <c r="A176" s="63" t="s">
        <v>341</v>
      </c>
      <c r="B176" s="64" t="s">
        <v>342</v>
      </c>
      <c r="C176" s="65" t="s">
        <v>37</v>
      </c>
      <c r="D176" s="66" t="n">
        <v>423.51</v>
      </c>
      <c r="E176" s="66" t="n">
        <v>0</v>
      </c>
      <c r="F176" s="66"/>
      <c r="G176" s="66" t="n">
        <f aca="false">D176+E176-F176</f>
        <v>423.51</v>
      </c>
      <c r="H176" s="68" t="n">
        <v>4.31102</v>
      </c>
      <c r="I176" s="69" t="n">
        <v>423.51</v>
      </c>
      <c r="J176" s="70" t="n">
        <f aca="false">I176*H176</f>
        <v>1825.7600802</v>
      </c>
      <c r="K176" s="71" t="n">
        <f aca="false">I176/G176</f>
        <v>1</v>
      </c>
      <c r="L176" s="66" t="n">
        <f aca="false">IFERROR(VLOOKUP(A176,'MEMO CALCULO 05'!$B$2:$E$299,4,0),0)</f>
        <v>0</v>
      </c>
      <c r="M176" s="72" t="n">
        <f aca="false">L176*H176</f>
        <v>0</v>
      </c>
      <c r="N176" s="73" t="n">
        <f aca="false">L176/G176</f>
        <v>0</v>
      </c>
      <c r="O176" s="74" t="n">
        <f aca="false">I176+L176</f>
        <v>423.51</v>
      </c>
      <c r="P176" s="75" t="n">
        <f aca="false">J176+M176</f>
        <v>1825.7600802</v>
      </c>
      <c r="Q176" s="76" t="n">
        <f aca="false">K176+N176</f>
        <v>1</v>
      </c>
      <c r="R176" s="62"/>
      <c r="T176" s="62"/>
    </row>
    <row r="177" customFormat="false" ht="22.35" hidden="false" customHeight="false" outlineLevel="0" collapsed="false">
      <c r="A177" s="63" t="s">
        <v>343</v>
      </c>
      <c r="B177" s="64" t="s">
        <v>344</v>
      </c>
      <c r="C177" s="65" t="s">
        <v>57</v>
      </c>
      <c r="D177" s="66" t="n">
        <v>1</v>
      </c>
      <c r="E177" s="66" t="n">
        <v>0</v>
      </c>
      <c r="F177" s="66"/>
      <c r="G177" s="66" t="n">
        <f aca="false">D177+E177-F177</f>
        <v>1</v>
      </c>
      <c r="H177" s="68" t="n">
        <v>48.35614</v>
      </c>
      <c r="I177" s="69" t="n">
        <v>0</v>
      </c>
      <c r="J177" s="70" t="n">
        <f aca="false">I177*H177</f>
        <v>0</v>
      </c>
      <c r="K177" s="71" t="n">
        <f aca="false">I177/G177</f>
        <v>0</v>
      </c>
      <c r="L177" s="66" t="n">
        <f aca="false">IFERROR(VLOOKUP(A177,'MEMO CALCULO 05'!$B$2:$E$299,4,0),0)</f>
        <v>1</v>
      </c>
      <c r="M177" s="72" t="n">
        <f aca="false">L177*H177</f>
        <v>48.35614</v>
      </c>
      <c r="N177" s="73" t="n">
        <f aca="false">L177/G177</f>
        <v>1</v>
      </c>
      <c r="O177" s="74" t="n">
        <f aca="false">I177+L177</f>
        <v>1</v>
      </c>
      <c r="P177" s="75" t="n">
        <f aca="false">J177+M177</f>
        <v>48.35614</v>
      </c>
      <c r="Q177" s="76" t="n">
        <f aca="false">K177+N177</f>
        <v>1</v>
      </c>
      <c r="R177" s="62"/>
      <c r="T177" s="62"/>
    </row>
    <row r="178" customFormat="false" ht="13.8" hidden="false" customHeight="false" outlineLevel="0" collapsed="false">
      <c r="A178" s="63" t="s">
        <v>345</v>
      </c>
      <c r="B178" s="64" t="s">
        <v>346</v>
      </c>
      <c r="C178" s="65" t="s">
        <v>57</v>
      </c>
      <c r="D178" s="66" t="n">
        <v>1</v>
      </c>
      <c r="E178" s="66" t="n">
        <v>0</v>
      </c>
      <c r="F178" s="66"/>
      <c r="G178" s="66" t="n">
        <f aca="false">D178+E178-F178</f>
        <v>1</v>
      </c>
      <c r="H178" s="68" t="n">
        <v>78.4119336</v>
      </c>
      <c r="I178" s="69" t="n">
        <v>0</v>
      </c>
      <c r="J178" s="70" t="n">
        <f aca="false">I178*H178</f>
        <v>0</v>
      </c>
      <c r="K178" s="71" t="n">
        <f aca="false">I178/G178</f>
        <v>0</v>
      </c>
      <c r="L178" s="66" t="n">
        <f aca="false">IFERROR(VLOOKUP(A178,'MEMO CALCULO 05'!$B$2:$E$299,4,0),0)</f>
        <v>1</v>
      </c>
      <c r="M178" s="72" t="n">
        <f aca="false">L178*H178</f>
        <v>78.4119336</v>
      </c>
      <c r="N178" s="73" t="n">
        <f aca="false">L178/G178</f>
        <v>1</v>
      </c>
      <c r="O178" s="74" t="n">
        <f aca="false">I178+L178</f>
        <v>1</v>
      </c>
      <c r="P178" s="75" t="n">
        <f aca="false">J178+M178</f>
        <v>78.4119336</v>
      </c>
      <c r="Q178" s="76" t="n">
        <f aca="false">K178+N178</f>
        <v>1</v>
      </c>
      <c r="R178" s="62"/>
      <c r="T178" s="62"/>
    </row>
    <row r="179" customFormat="false" ht="13.8" hidden="false" customHeight="false" outlineLevel="0" collapsed="false">
      <c r="A179" s="63" t="s">
        <v>347</v>
      </c>
      <c r="B179" s="64" t="s">
        <v>348</v>
      </c>
      <c r="C179" s="65" t="s">
        <v>57</v>
      </c>
      <c r="D179" s="66" t="n">
        <v>1</v>
      </c>
      <c r="E179" s="66" t="n">
        <v>0</v>
      </c>
      <c r="F179" s="66"/>
      <c r="G179" s="66" t="n">
        <f aca="false">D179+E179-F179</f>
        <v>1</v>
      </c>
      <c r="H179" s="68" t="n">
        <v>455.815052</v>
      </c>
      <c r="I179" s="69" t="n">
        <v>0</v>
      </c>
      <c r="J179" s="70" t="n">
        <f aca="false">I179*H179</f>
        <v>0</v>
      </c>
      <c r="K179" s="71" t="n">
        <f aca="false">I179/G179</f>
        <v>0</v>
      </c>
      <c r="L179" s="66" t="n">
        <f aca="false">IFERROR(VLOOKUP(A179,'MEMO CALCULO 05'!$B$2:$E$299,4,0),0)</f>
        <v>1</v>
      </c>
      <c r="M179" s="72" t="n">
        <f aca="false">L179*H179</f>
        <v>455.815052</v>
      </c>
      <c r="N179" s="73" t="n">
        <f aca="false">L179/G179</f>
        <v>1</v>
      </c>
      <c r="O179" s="74" t="n">
        <f aca="false">I179+L179</f>
        <v>1</v>
      </c>
      <c r="P179" s="75" t="n">
        <f aca="false">J179+M179</f>
        <v>455.815052</v>
      </c>
      <c r="Q179" s="76" t="n">
        <f aca="false">K179+N179</f>
        <v>1</v>
      </c>
      <c r="R179" s="62"/>
      <c r="T179" s="62"/>
    </row>
    <row r="180" customFormat="false" ht="22.35" hidden="false" customHeight="false" outlineLevel="0" collapsed="false">
      <c r="A180" s="63" t="s">
        <v>349</v>
      </c>
      <c r="B180" s="64" t="s">
        <v>350</v>
      </c>
      <c r="C180" s="65" t="s">
        <v>57</v>
      </c>
      <c r="D180" s="66" t="n">
        <v>1</v>
      </c>
      <c r="E180" s="66" t="n">
        <v>0</v>
      </c>
      <c r="F180" s="66"/>
      <c r="G180" s="66" t="n">
        <f aca="false">D180+E180-F180</f>
        <v>1</v>
      </c>
      <c r="H180" s="68" t="n">
        <v>1253.717332</v>
      </c>
      <c r="I180" s="69" t="n">
        <v>0</v>
      </c>
      <c r="J180" s="70" t="n">
        <f aca="false">I180*H180</f>
        <v>0</v>
      </c>
      <c r="K180" s="71" t="n">
        <f aca="false">I180/G180</f>
        <v>0</v>
      </c>
      <c r="L180" s="66" t="n">
        <f aca="false">IFERROR(VLOOKUP(A180,'MEMO CALCULO 05'!$B$2:$E$299,4,0),0)</f>
        <v>1</v>
      </c>
      <c r="M180" s="72" t="n">
        <f aca="false">L180*H180</f>
        <v>1253.717332</v>
      </c>
      <c r="N180" s="73" t="n">
        <f aca="false">L180/G180</f>
        <v>1</v>
      </c>
      <c r="O180" s="74" t="n">
        <f aca="false">I180+L180</f>
        <v>1</v>
      </c>
      <c r="P180" s="75" t="n">
        <f aca="false">J180+M180</f>
        <v>1253.717332</v>
      </c>
      <c r="Q180" s="76" t="n">
        <f aca="false">K180+N180</f>
        <v>1</v>
      </c>
      <c r="R180" s="62"/>
      <c r="T180" s="62"/>
    </row>
    <row r="181" customFormat="false" ht="13.8" hidden="false" customHeight="false" outlineLevel="0" collapsed="false">
      <c r="A181" s="63" t="s">
        <v>351</v>
      </c>
      <c r="B181" s="64" t="s">
        <v>352</v>
      </c>
      <c r="C181" s="65" t="s">
        <v>37</v>
      </c>
      <c r="D181" s="66" t="n">
        <v>0</v>
      </c>
      <c r="E181" s="66" t="n">
        <v>0</v>
      </c>
      <c r="F181" s="66"/>
      <c r="G181" s="66" t="n">
        <f aca="false">D181+E181-F181</f>
        <v>0</v>
      </c>
      <c r="H181" s="68" t="n">
        <v>32.2028</v>
      </c>
      <c r="I181" s="69" t="n">
        <v>0</v>
      </c>
      <c r="J181" s="70" t="n">
        <f aca="false">I181*H181</f>
        <v>0</v>
      </c>
      <c r="K181" s="71" t="n">
        <v>0</v>
      </c>
      <c r="L181" s="66" t="n">
        <f aca="false">IFERROR(VLOOKUP(A181,'MEMO CALCULO 05'!$B$2:$E$299,4,0),0)</f>
        <v>0</v>
      </c>
      <c r="M181" s="72" t="n">
        <f aca="false">L181*H181</f>
        <v>0</v>
      </c>
      <c r="N181" s="73" t="n">
        <v>0</v>
      </c>
      <c r="O181" s="74" t="n">
        <f aca="false">I181+L181</f>
        <v>0</v>
      </c>
      <c r="P181" s="75" t="n">
        <f aca="false">J181+M181</f>
        <v>0</v>
      </c>
      <c r="Q181" s="76" t="n">
        <f aca="false">K181+N181</f>
        <v>0</v>
      </c>
      <c r="R181" s="62"/>
      <c r="T181" s="62"/>
    </row>
    <row r="182" customFormat="false" ht="13.8" hidden="false" customHeight="false" outlineLevel="0" collapsed="false">
      <c r="A182" s="53" t="s">
        <v>353</v>
      </c>
      <c r="B182" s="54" t="s">
        <v>354</v>
      </c>
      <c r="C182" s="55"/>
      <c r="D182" s="56"/>
      <c r="E182" s="56"/>
      <c r="F182" s="56"/>
      <c r="G182" s="56"/>
      <c r="H182" s="77"/>
      <c r="I182" s="57"/>
      <c r="J182" s="58"/>
      <c r="K182" s="59"/>
      <c r="L182" s="92"/>
      <c r="M182" s="61" t="n">
        <f aca="false">SUM(M183:M198)</f>
        <v>1699.7593536</v>
      </c>
      <c r="N182" s="58"/>
      <c r="O182" s="58"/>
      <c r="P182" s="61" t="n">
        <f aca="false">SUM(P183:P198)</f>
        <v>3310.18619747664</v>
      </c>
      <c r="Q182" s="59"/>
      <c r="R182" s="62"/>
      <c r="T182" s="62"/>
    </row>
    <row r="183" customFormat="false" ht="43.2" hidden="false" customHeight="false" outlineLevel="0" collapsed="false">
      <c r="A183" s="63" t="s">
        <v>355</v>
      </c>
      <c r="B183" s="64" t="s">
        <v>356</v>
      </c>
      <c r="C183" s="65" t="s">
        <v>57</v>
      </c>
      <c r="D183" s="66" t="n">
        <v>1</v>
      </c>
      <c r="E183" s="66" t="n">
        <v>0</v>
      </c>
      <c r="F183" s="66"/>
      <c r="G183" s="66" t="n">
        <f aca="false">D183+E183-F183</f>
        <v>1</v>
      </c>
      <c r="H183" s="68" t="n">
        <v>767.9329</v>
      </c>
      <c r="I183" s="69" t="n">
        <v>0</v>
      </c>
      <c r="J183" s="70" t="n">
        <f aca="false">I183*H183</f>
        <v>0</v>
      </c>
      <c r="K183" s="71" t="n">
        <f aca="false">I183/G183</f>
        <v>0</v>
      </c>
      <c r="L183" s="66" t="n">
        <f aca="false">IFERROR(VLOOKUP(A183,'MEMO CALCULO 05'!$B$2:$E$299,4,0),0)</f>
        <v>1</v>
      </c>
      <c r="M183" s="72" t="n">
        <f aca="false">L183*H183</f>
        <v>767.9329</v>
      </c>
      <c r="N183" s="73" t="n">
        <f aca="false">L183/G183</f>
        <v>1</v>
      </c>
      <c r="O183" s="74" t="n">
        <f aca="false">I183+L183</f>
        <v>1</v>
      </c>
      <c r="P183" s="75" t="n">
        <f aca="false">J183+M183</f>
        <v>767.9329</v>
      </c>
      <c r="Q183" s="76" t="n">
        <f aca="false">K183+N183</f>
        <v>1</v>
      </c>
      <c r="R183" s="62"/>
      <c r="T183" s="62"/>
    </row>
    <row r="184" customFormat="false" ht="22.35" hidden="false" customHeight="false" outlineLevel="0" collapsed="false">
      <c r="A184" s="63" t="s">
        <v>357</v>
      </c>
      <c r="B184" s="64" t="s">
        <v>358</v>
      </c>
      <c r="C184" s="65" t="s">
        <v>37</v>
      </c>
      <c r="D184" s="66" t="n">
        <v>0</v>
      </c>
      <c r="E184" s="66" t="n">
        <v>0</v>
      </c>
      <c r="F184" s="66"/>
      <c r="G184" s="66" t="n">
        <f aca="false">D184+E184-F184</f>
        <v>0</v>
      </c>
      <c r="H184" s="68" t="n">
        <v>13.08888</v>
      </c>
      <c r="I184" s="69" t="n">
        <v>0</v>
      </c>
      <c r="J184" s="70" t="n">
        <f aca="false">I184*H184</f>
        <v>0</v>
      </c>
      <c r="K184" s="71" t="n">
        <v>0</v>
      </c>
      <c r="L184" s="66" t="n">
        <f aca="false">IFERROR(VLOOKUP(A184,'MEMO CALCULO 05'!$B$2:$E$299,4,0),0)</f>
        <v>0</v>
      </c>
      <c r="M184" s="72" t="n">
        <f aca="false">L184*H184</f>
        <v>0</v>
      </c>
      <c r="N184" s="73" t="n">
        <v>0</v>
      </c>
      <c r="O184" s="74" t="n">
        <f aca="false">I184+L184</f>
        <v>0</v>
      </c>
      <c r="P184" s="75" t="n">
        <f aca="false">J184+M184</f>
        <v>0</v>
      </c>
      <c r="Q184" s="76" t="n">
        <f aca="false">K184+N184</f>
        <v>0</v>
      </c>
      <c r="R184" s="62"/>
      <c r="T184" s="62"/>
    </row>
    <row r="185" customFormat="false" ht="22.35" hidden="false" customHeight="false" outlineLevel="0" collapsed="false">
      <c r="A185" s="63" t="s">
        <v>359</v>
      </c>
      <c r="B185" s="64" t="s">
        <v>360</v>
      </c>
      <c r="C185" s="65" t="s">
        <v>37</v>
      </c>
      <c r="D185" s="66" t="n">
        <v>0</v>
      </c>
      <c r="E185" s="66" t="n">
        <v>25</v>
      </c>
      <c r="F185" s="66"/>
      <c r="G185" s="66" t="n">
        <f aca="false">D185+E185-F185</f>
        <v>25</v>
      </c>
      <c r="H185" s="68" t="n">
        <v>19.591768</v>
      </c>
      <c r="I185" s="69" t="n">
        <v>25</v>
      </c>
      <c r="J185" s="70" t="n">
        <f aca="false">I185*H185</f>
        <v>489.7942</v>
      </c>
      <c r="K185" s="71" t="n">
        <f aca="false">I185/G185</f>
        <v>1</v>
      </c>
      <c r="L185" s="66" t="n">
        <f aca="false">IFERROR(VLOOKUP(A185,'MEMO CALCULO 05'!$B$2:$E$299,4,0),0)</f>
        <v>0</v>
      </c>
      <c r="M185" s="72" t="n">
        <f aca="false">L185*H185</f>
        <v>0</v>
      </c>
      <c r="N185" s="73" t="n">
        <f aca="false">L185/G185</f>
        <v>0</v>
      </c>
      <c r="O185" s="74" t="n">
        <f aca="false">I185+L185</f>
        <v>25</v>
      </c>
      <c r="P185" s="75" t="n">
        <f aca="false">J185+M185</f>
        <v>489.7942</v>
      </c>
      <c r="Q185" s="76" t="n">
        <f aca="false">K185+N185</f>
        <v>1</v>
      </c>
      <c r="R185" s="62"/>
      <c r="T185" s="62"/>
    </row>
    <row r="186" customFormat="false" ht="22.35" hidden="false" customHeight="false" outlineLevel="0" collapsed="false">
      <c r="A186" s="63" t="s">
        <v>361</v>
      </c>
      <c r="B186" s="64" t="s">
        <v>362</v>
      </c>
      <c r="C186" s="65" t="s">
        <v>57</v>
      </c>
      <c r="D186" s="66" t="n">
        <v>0</v>
      </c>
      <c r="E186" s="66" t="n">
        <v>0</v>
      </c>
      <c r="F186" s="66"/>
      <c r="G186" s="66" t="n">
        <f aca="false">D186+E186-F186</f>
        <v>0</v>
      </c>
      <c r="H186" s="68" t="n">
        <v>44.221716</v>
      </c>
      <c r="I186" s="69" t="n">
        <v>0</v>
      </c>
      <c r="J186" s="70" t="n">
        <f aca="false">I186*H186</f>
        <v>0</v>
      </c>
      <c r="K186" s="71" t="n">
        <v>0</v>
      </c>
      <c r="L186" s="66" t="n">
        <f aca="false">IFERROR(VLOOKUP(A186,'MEMO CALCULO 05'!$B$2:$E$299,4,0),0)</f>
        <v>0</v>
      </c>
      <c r="M186" s="72" t="n">
        <f aca="false">L186*H186</f>
        <v>0</v>
      </c>
      <c r="N186" s="73" t="n">
        <v>0</v>
      </c>
      <c r="O186" s="74" t="n">
        <f aca="false">I186+L186</f>
        <v>0</v>
      </c>
      <c r="P186" s="75" t="n">
        <f aca="false">J186+M186</f>
        <v>0</v>
      </c>
      <c r="Q186" s="76" t="n">
        <f aca="false">K186+N186</f>
        <v>0</v>
      </c>
      <c r="R186" s="62"/>
      <c r="T186" s="62"/>
    </row>
    <row r="187" customFormat="false" ht="22.35" hidden="false" customHeight="false" outlineLevel="0" collapsed="false">
      <c r="A187" s="63" t="s">
        <v>363</v>
      </c>
      <c r="B187" s="64" t="s">
        <v>364</v>
      </c>
      <c r="C187" s="65" t="s">
        <v>57</v>
      </c>
      <c r="D187" s="66" t="n">
        <v>0</v>
      </c>
      <c r="E187" s="66" t="n">
        <v>0</v>
      </c>
      <c r="F187" s="66"/>
      <c r="G187" s="66" t="n">
        <f aca="false">D187+E187-F187</f>
        <v>0</v>
      </c>
      <c r="H187" s="68" t="n">
        <v>89.482232</v>
      </c>
      <c r="I187" s="69" t="n">
        <v>0</v>
      </c>
      <c r="J187" s="70" t="n">
        <f aca="false">I187*H187</f>
        <v>0</v>
      </c>
      <c r="K187" s="71" t="n">
        <v>0</v>
      </c>
      <c r="L187" s="66" t="n">
        <f aca="false">IFERROR(VLOOKUP(A187,'MEMO CALCULO 05'!$B$2:$E$299,4,0),0)</f>
        <v>0</v>
      </c>
      <c r="M187" s="72" t="n">
        <f aca="false">L187*H187</f>
        <v>0</v>
      </c>
      <c r="N187" s="73" t="n">
        <v>0</v>
      </c>
      <c r="O187" s="74" t="n">
        <f aca="false">I187+L187</f>
        <v>0</v>
      </c>
      <c r="P187" s="75" t="n">
        <f aca="false">J187+M187</f>
        <v>0</v>
      </c>
      <c r="Q187" s="76" t="n">
        <f aca="false">K187+N187</f>
        <v>0</v>
      </c>
      <c r="R187" s="62"/>
      <c r="T187" s="62"/>
    </row>
    <row r="188" customFormat="false" ht="22.35" hidden="false" customHeight="false" outlineLevel="0" collapsed="false">
      <c r="A188" s="63" t="s">
        <v>365</v>
      </c>
      <c r="B188" s="64" t="s">
        <v>366</v>
      </c>
      <c r="C188" s="65" t="s">
        <v>57</v>
      </c>
      <c r="D188" s="66" t="n">
        <v>0</v>
      </c>
      <c r="E188" s="66" t="n">
        <v>0</v>
      </c>
      <c r="F188" s="66"/>
      <c r="G188" s="66" t="n">
        <f aca="false">D188+E188-F188</f>
        <v>0</v>
      </c>
      <c r="H188" s="68" t="n">
        <v>270.461968</v>
      </c>
      <c r="I188" s="69" t="n">
        <v>0</v>
      </c>
      <c r="J188" s="70" t="n">
        <f aca="false">I188*H188</f>
        <v>0</v>
      </c>
      <c r="K188" s="71" t="n">
        <v>0</v>
      </c>
      <c r="L188" s="66" t="n">
        <f aca="false">IFERROR(VLOOKUP(A188,'MEMO CALCULO 05'!$B$2:$E$299,4,0),0)</f>
        <v>0</v>
      </c>
      <c r="M188" s="72" t="n">
        <f aca="false">L188*H188</f>
        <v>0</v>
      </c>
      <c r="N188" s="73" t="n">
        <v>0</v>
      </c>
      <c r="O188" s="74" t="n">
        <f aca="false">I188+L188</f>
        <v>0</v>
      </c>
      <c r="P188" s="75" t="n">
        <f aca="false">J188+M188</f>
        <v>0</v>
      </c>
      <c r="Q188" s="76" t="n">
        <f aca="false">K188+N188</f>
        <v>0</v>
      </c>
      <c r="R188" s="62"/>
      <c r="T188" s="62"/>
    </row>
    <row r="189" customFormat="false" ht="22.35" hidden="false" customHeight="false" outlineLevel="0" collapsed="false">
      <c r="A189" s="63" t="s">
        <v>367</v>
      </c>
      <c r="B189" s="64" t="s">
        <v>368</v>
      </c>
      <c r="C189" s="65" t="s">
        <v>37</v>
      </c>
      <c r="D189" s="66" t="n">
        <v>0</v>
      </c>
      <c r="E189" s="66" t="n">
        <v>0</v>
      </c>
      <c r="F189" s="66"/>
      <c r="G189" s="66" t="n">
        <f aca="false">D189+E189-F189</f>
        <v>0</v>
      </c>
      <c r="H189" s="68" t="n">
        <v>24.193652</v>
      </c>
      <c r="I189" s="69" t="n">
        <v>0</v>
      </c>
      <c r="J189" s="70" t="n">
        <f aca="false">I189*H189</f>
        <v>0</v>
      </c>
      <c r="K189" s="71" t="n">
        <v>0</v>
      </c>
      <c r="L189" s="66" t="n">
        <f aca="false">IFERROR(VLOOKUP(A189,'MEMO CALCULO 05'!$B$2:$E$299,4,0),0)</f>
        <v>0</v>
      </c>
      <c r="M189" s="72" t="n">
        <f aca="false">L189*H189</f>
        <v>0</v>
      </c>
      <c r="N189" s="73" t="n">
        <v>0</v>
      </c>
      <c r="O189" s="74" t="n">
        <f aca="false">I189+L189</f>
        <v>0</v>
      </c>
      <c r="P189" s="75" t="n">
        <f aca="false">J189+M189</f>
        <v>0</v>
      </c>
      <c r="Q189" s="76" t="n">
        <f aca="false">K189+N189</f>
        <v>0</v>
      </c>
      <c r="R189" s="62"/>
      <c r="T189" s="62"/>
    </row>
    <row r="190" customFormat="false" ht="22.35" hidden="false" customHeight="false" outlineLevel="0" collapsed="false">
      <c r="A190" s="63" t="s">
        <v>369</v>
      </c>
      <c r="B190" s="64" t="s">
        <v>370</v>
      </c>
      <c r="C190" s="65" t="s">
        <v>37</v>
      </c>
      <c r="D190" s="66" t="n">
        <v>2.9</v>
      </c>
      <c r="E190" s="66" t="n">
        <v>0</v>
      </c>
      <c r="F190" s="66"/>
      <c r="G190" s="66" t="n">
        <f aca="false">D190+E190-F190</f>
        <v>2.9</v>
      </c>
      <c r="H190" s="68" t="n">
        <v>51.597196</v>
      </c>
      <c r="I190" s="69" t="n">
        <v>0</v>
      </c>
      <c r="J190" s="70" t="n">
        <f aca="false">I190*H190</f>
        <v>0</v>
      </c>
      <c r="K190" s="71" t="n">
        <f aca="false">I190/G190</f>
        <v>0</v>
      </c>
      <c r="L190" s="66" t="n">
        <f aca="false">IFERROR(VLOOKUP(A190,'MEMO CALCULO 05'!$B$2:$E$299,4,0),0)</f>
        <v>0</v>
      </c>
      <c r="M190" s="72" t="n">
        <f aca="false">L190*H190</f>
        <v>0</v>
      </c>
      <c r="N190" s="73" t="n">
        <f aca="false">L190/G190</f>
        <v>0</v>
      </c>
      <c r="O190" s="74" t="n">
        <f aca="false">I190+L190</f>
        <v>0</v>
      </c>
      <c r="P190" s="75" t="n">
        <f aca="false">J190+M190</f>
        <v>0</v>
      </c>
      <c r="Q190" s="76" t="n">
        <f aca="false">K190+N190</f>
        <v>0</v>
      </c>
      <c r="R190" s="62"/>
      <c r="T190" s="62"/>
    </row>
    <row r="191" customFormat="false" ht="22.35" hidden="false" customHeight="false" outlineLevel="0" collapsed="false">
      <c r="A191" s="63" t="s">
        <v>371</v>
      </c>
      <c r="B191" s="64" t="s">
        <v>372</v>
      </c>
      <c r="C191" s="65" t="s">
        <v>57</v>
      </c>
      <c r="D191" s="66" t="n">
        <v>0</v>
      </c>
      <c r="E191" s="66" t="n">
        <v>0</v>
      </c>
      <c r="F191" s="66"/>
      <c r="G191" s="66" t="n">
        <f aca="false">D191+E191-F191</f>
        <v>0</v>
      </c>
      <c r="H191" s="68" t="n">
        <v>391.773032</v>
      </c>
      <c r="I191" s="69" t="n">
        <v>0</v>
      </c>
      <c r="J191" s="70" t="n">
        <f aca="false">I191*H191</f>
        <v>0</v>
      </c>
      <c r="K191" s="71" t="n">
        <v>0</v>
      </c>
      <c r="L191" s="66" t="n">
        <f aca="false">IFERROR(VLOOKUP(A191,'MEMO CALCULO 05'!$B$2:$E$299,4,0),0)</f>
        <v>0</v>
      </c>
      <c r="M191" s="72" t="n">
        <f aca="false">L191*H191</f>
        <v>0</v>
      </c>
      <c r="N191" s="73" t="n">
        <v>0</v>
      </c>
      <c r="O191" s="74" t="n">
        <f aca="false">I191+L191</f>
        <v>0</v>
      </c>
      <c r="P191" s="75" t="n">
        <f aca="false">J191+M191</f>
        <v>0</v>
      </c>
      <c r="Q191" s="76" t="n">
        <f aca="false">K191+N191</f>
        <v>0</v>
      </c>
      <c r="R191" s="62"/>
      <c r="T191" s="62"/>
    </row>
    <row r="192" customFormat="false" ht="13.8" hidden="false" customHeight="false" outlineLevel="0" collapsed="false">
      <c r="A192" s="63" t="s">
        <v>373</v>
      </c>
      <c r="B192" s="64" t="s">
        <v>374</v>
      </c>
      <c r="C192" s="65" t="s">
        <v>375</v>
      </c>
      <c r="D192" s="66" t="n">
        <v>0</v>
      </c>
      <c r="E192" s="66" t="n">
        <v>0</v>
      </c>
      <c r="F192" s="66"/>
      <c r="G192" s="66" t="n">
        <f aca="false">D192+E192-F192</f>
        <v>0</v>
      </c>
      <c r="H192" s="68" t="n">
        <v>233.272928</v>
      </c>
      <c r="I192" s="69" t="n">
        <v>0</v>
      </c>
      <c r="J192" s="70" t="n">
        <f aca="false">I192*H192</f>
        <v>0</v>
      </c>
      <c r="K192" s="71" t="n">
        <v>0</v>
      </c>
      <c r="L192" s="66" t="n">
        <f aca="false">IFERROR(VLOOKUP(A192,'MEMO CALCULO 05'!$B$2:$E$299,4,0),0)</f>
        <v>0</v>
      </c>
      <c r="M192" s="72" t="n">
        <f aca="false">L192*H192</f>
        <v>0</v>
      </c>
      <c r="N192" s="73" t="n">
        <v>0</v>
      </c>
      <c r="O192" s="74" t="n">
        <f aca="false">I192+L192</f>
        <v>0</v>
      </c>
      <c r="P192" s="75" t="n">
        <f aca="false">J192+M192</f>
        <v>0</v>
      </c>
      <c r="Q192" s="76" t="n">
        <f aca="false">K192+N192</f>
        <v>0</v>
      </c>
      <c r="R192" s="62"/>
      <c r="T192" s="62"/>
    </row>
    <row r="193" customFormat="false" ht="22.35" hidden="false" customHeight="false" outlineLevel="0" collapsed="false">
      <c r="A193" s="63" t="s">
        <v>376</v>
      </c>
      <c r="B193" s="64" t="s">
        <v>377</v>
      </c>
      <c r="C193" s="65" t="s">
        <v>37</v>
      </c>
      <c r="D193" s="66" t="n">
        <v>0</v>
      </c>
      <c r="E193" s="66" t="n">
        <v>5</v>
      </c>
      <c r="F193" s="66"/>
      <c r="G193" s="66" t="n">
        <f aca="false">D193+E193-F193</f>
        <v>5</v>
      </c>
      <c r="H193" s="68" t="n">
        <v>30.717316</v>
      </c>
      <c r="I193" s="69" t="n">
        <v>0</v>
      </c>
      <c r="J193" s="70" t="n">
        <f aca="false">I193*H193</f>
        <v>0</v>
      </c>
      <c r="K193" s="71" t="n">
        <f aca="false">I193/G193</f>
        <v>0</v>
      </c>
      <c r="L193" s="66" t="n">
        <f aca="false">IFERROR(VLOOKUP(A193,'MEMO CALCULO 05'!$B$2:$E$299,4,0),0)</f>
        <v>0</v>
      </c>
      <c r="M193" s="72" t="n">
        <f aca="false">L193*H193</f>
        <v>0</v>
      </c>
      <c r="N193" s="73" t="n">
        <f aca="false">L193/G193</f>
        <v>0</v>
      </c>
      <c r="O193" s="74" t="n">
        <f aca="false">I193+L193</f>
        <v>0</v>
      </c>
      <c r="P193" s="75" t="n">
        <f aca="false">J193+M193</f>
        <v>0</v>
      </c>
      <c r="Q193" s="76" t="n">
        <f aca="false">K193+N193</f>
        <v>0</v>
      </c>
      <c r="R193" s="62"/>
      <c r="T193" s="62"/>
    </row>
    <row r="194" customFormat="false" ht="22.35" hidden="false" customHeight="false" outlineLevel="0" collapsed="false">
      <c r="A194" s="63" t="s">
        <v>378</v>
      </c>
      <c r="B194" s="64" t="s">
        <v>379</v>
      </c>
      <c r="C194" s="65" t="s">
        <v>37</v>
      </c>
      <c r="D194" s="66" t="n">
        <v>0</v>
      </c>
      <c r="E194" s="66" t="n">
        <v>0</v>
      </c>
      <c r="F194" s="66"/>
      <c r="G194" s="66" t="n">
        <f aca="false">D194+E194-F194</f>
        <v>0</v>
      </c>
      <c r="H194" s="68" t="n">
        <v>42.570024</v>
      </c>
      <c r="I194" s="69" t="n">
        <v>0</v>
      </c>
      <c r="J194" s="70" t="n">
        <f aca="false">I194*H194</f>
        <v>0</v>
      </c>
      <c r="K194" s="71" t="n">
        <v>0</v>
      </c>
      <c r="L194" s="66" t="n">
        <f aca="false">IFERROR(VLOOKUP(A194,'MEMO CALCULO 05'!$B$2:$E$299,4,0),0)</f>
        <v>0</v>
      </c>
      <c r="M194" s="72" t="n">
        <f aca="false">L194*H194</f>
        <v>0</v>
      </c>
      <c r="N194" s="73" t="n">
        <v>0</v>
      </c>
      <c r="O194" s="74" t="n">
        <f aca="false">I194+L194</f>
        <v>0</v>
      </c>
      <c r="P194" s="75" t="n">
        <f aca="false">J194+M194</f>
        <v>0</v>
      </c>
      <c r="Q194" s="76" t="n">
        <f aca="false">K194+N194</f>
        <v>0</v>
      </c>
      <c r="R194" s="62"/>
      <c r="T194" s="62"/>
    </row>
    <row r="195" customFormat="false" ht="22.35" hidden="false" customHeight="false" outlineLevel="0" collapsed="false">
      <c r="A195" s="63" t="s">
        <v>380</v>
      </c>
      <c r="B195" s="64" t="s">
        <v>381</v>
      </c>
      <c r="C195" s="65" t="s">
        <v>37</v>
      </c>
      <c r="D195" s="66" t="n">
        <v>38.85</v>
      </c>
      <c r="E195" s="66" t="n">
        <v>0</v>
      </c>
      <c r="F195" s="66"/>
      <c r="G195" s="66" t="n">
        <f aca="false">D195+E195-F195</f>
        <v>38.85</v>
      </c>
      <c r="H195" s="68" t="n">
        <v>78.304744</v>
      </c>
      <c r="I195" s="69" t="n">
        <v>0</v>
      </c>
      <c r="J195" s="70" t="n">
        <f aca="false">I195*H195</f>
        <v>0</v>
      </c>
      <c r="K195" s="71" t="n">
        <f aca="false">I195/G195</f>
        <v>0</v>
      </c>
      <c r="L195" s="66" t="n">
        <f aca="false">IFERROR(VLOOKUP(A195,'MEMO CALCULO 05'!$B$2:$E$299,4,0),0)</f>
        <v>11.9</v>
      </c>
      <c r="M195" s="72" t="n">
        <f aca="false">L195*H195</f>
        <v>931.8264536</v>
      </c>
      <c r="N195" s="73" t="n">
        <f aca="false">L195/G195</f>
        <v>0.306306306306306</v>
      </c>
      <c r="O195" s="74" t="n">
        <f aca="false">I195+L195</f>
        <v>11.9</v>
      </c>
      <c r="P195" s="75" t="n">
        <f aca="false">J195+M195</f>
        <v>931.8264536</v>
      </c>
      <c r="Q195" s="76" t="n">
        <f aca="false">K195+N195</f>
        <v>0.306306306306306</v>
      </c>
      <c r="R195" s="62"/>
      <c r="T195" s="62"/>
    </row>
    <row r="196" customFormat="false" ht="22.35" hidden="false" customHeight="false" outlineLevel="0" collapsed="false">
      <c r="A196" s="63" t="s">
        <v>382</v>
      </c>
      <c r="B196" s="64" t="s">
        <v>383</v>
      </c>
      <c r="C196" s="65" t="s">
        <v>57</v>
      </c>
      <c r="D196" s="66" t="n">
        <v>8</v>
      </c>
      <c r="E196" s="66" t="n">
        <v>1</v>
      </c>
      <c r="F196" s="66"/>
      <c r="G196" s="66" t="n">
        <f aca="false">D196+E196-F196</f>
        <v>9</v>
      </c>
      <c r="H196" s="68" t="n">
        <v>134.098692</v>
      </c>
      <c r="I196" s="69" t="n">
        <v>8</v>
      </c>
      <c r="J196" s="70" t="n">
        <f aca="false">I196*H196</f>
        <v>1072.789536</v>
      </c>
      <c r="K196" s="71" t="n">
        <f aca="false">I196/G196</f>
        <v>0.888888888888889</v>
      </c>
      <c r="L196" s="66" t="n">
        <f aca="false">IFERROR(VLOOKUP(A196,'MEMO CALCULO 05'!$B$2:$E$299,4,0),0)</f>
        <v>0</v>
      </c>
      <c r="M196" s="72" t="n">
        <f aca="false">L196*H196</f>
        <v>0</v>
      </c>
      <c r="N196" s="73" t="n">
        <f aca="false">L196/G196</f>
        <v>0</v>
      </c>
      <c r="O196" s="74" t="n">
        <f aca="false">I196+L196</f>
        <v>8</v>
      </c>
      <c r="P196" s="75" t="n">
        <f aca="false">J196+M196</f>
        <v>1072.789536</v>
      </c>
      <c r="Q196" s="76" t="n">
        <f aca="false">K196+N196</f>
        <v>0.888888888888889</v>
      </c>
      <c r="R196" s="62"/>
      <c r="T196" s="62"/>
    </row>
    <row r="197" customFormat="false" ht="22.35" hidden="false" customHeight="false" outlineLevel="0" collapsed="false">
      <c r="A197" s="63" t="s">
        <v>384</v>
      </c>
      <c r="B197" s="64" t="s">
        <v>385</v>
      </c>
      <c r="C197" s="65" t="s">
        <v>64</v>
      </c>
      <c r="D197" s="66" t="n">
        <v>0</v>
      </c>
      <c r="E197" s="66" t="n">
        <v>0</v>
      </c>
      <c r="F197" s="66"/>
      <c r="G197" s="66" t="n">
        <f aca="false">D197+E197-F197</f>
        <v>0</v>
      </c>
      <c r="H197" s="68" t="n">
        <v>713.946464</v>
      </c>
      <c r="I197" s="69" t="n">
        <v>0</v>
      </c>
      <c r="J197" s="70" t="n">
        <f aca="false">I197*H197</f>
        <v>0</v>
      </c>
      <c r="K197" s="71" t="n">
        <v>0</v>
      </c>
      <c r="L197" s="66" t="n">
        <f aca="false">IFERROR(VLOOKUP(A197,'MEMO CALCULO 05'!$B$2:$E$299,4,0),0)</f>
        <v>0</v>
      </c>
      <c r="M197" s="72" t="n">
        <f aca="false">L197*H197</f>
        <v>0</v>
      </c>
      <c r="N197" s="73" t="n">
        <v>0</v>
      </c>
      <c r="O197" s="74" t="n">
        <f aca="false">I197+L197</f>
        <v>0</v>
      </c>
      <c r="P197" s="75" t="n">
        <f aca="false">J197+M197</f>
        <v>0</v>
      </c>
      <c r="Q197" s="76" t="n">
        <f aca="false">K197+N197</f>
        <v>0</v>
      </c>
      <c r="R197" s="62"/>
      <c r="T197" s="62"/>
    </row>
    <row r="198" customFormat="false" ht="13.8" hidden="false" customHeight="false" outlineLevel="0" collapsed="false">
      <c r="A198" s="63" t="s">
        <v>386</v>
      </c>
      <c r="B198" s="64" t="s">
        <v>387</v>
      </c>
      <c r="C198" s="65" t="s">
        <v>57</v>
      </c>
      <c r="D198" s="66" t="n">
        <v>0</v>
      </c>
      <c r="E198" s="66" t="n">
        <v>1</v>
      </c>
      <c r="F198" s="66"/>
      <c r="G198" s="66" t="n">
        <f aca="false">D198+E198-F198</f>
        <v>1</v>
      </c>
      <c r="H198" s="68" t="n">
        <v>47.8431078766347</v>
      </c>
      <c r="I198" s="69" t="n">
        <v>1</v>
      </c>
      <c r="J198" s="70" t="n">
        <f aca="false">I198*H198</f>
        <v>47.8431078766347</v>
      </c>
      <c r="K198" s="71" t="n">
        <f aca="false">I198/G198</f>
        <v>1</v>
      </c>
      <c r="L198" s="66" t="n">
        <f aca="false">IFERROR(VLOOKUP(A198,'MEMO CALCULO 05'!$B$2:$E$299,4,0),0)</f>
        <v>0</v>
      </c>
      <c r="M198" s="72" t="n">
        <f aca="false">L198*H198</f>
        <v>0</v>
      </c>
      <c r="N198" s="73" t="n">
        <f aca="false">L198/G198</f>
        <v>0</v>
      </c>
      <c r="O198" s="74" t="n">
        <f aca="false">I198+L198</f>
        <v>1</v>
      </c>
      <c r="P198" s="75" t="n">
        <f aca="false">J198+M198</f>
        <v>47.8431078766347</v>
      </c>
      <c r="Q198" s="76" t="n">
        <f aca="false">K198+N198</f>
        <v>1</v>
      </c>
      <c r="R198" s="62"/>
      <c r="T198" s="62"/>
    </row>
    <row r="199" customFormat="false" ht="13.8" hidden="false" customHeight="false" outlineLevel="0" collapsed="false">
      <c r="A199" s="53" t="s">
        <v>388</v>
      </c>
      <c r="B199" s="54" t="s">
        <v>389</v>
      </c>
      <c r="C199" s="55"/>
      <c r="D199" s="56"/>
      <c r="E199" s="56"/>
      <c r="F199" s="56"/>
      <c r="G199" s="56"/>
      <c r="H199" s="77"/>
      <c r="I199" s="57"/>
      <c r="J199" s="58"/>
      <c r="K199" s="59"/>
      <c r="L199" s="92"/>
      <c r="M199" s="61" t="n">
        <f aca="false">SUM(M200:M212)</f>
        <v>4060.43442183833</v>
      </c>
      <c r="N199" s="58"/>
      <c r="O199" s="58"/>
      <c r="P199" s="61" t="n">
        <f aca="false">SUM(P200:P212)</f>
        <v>25443.2182778383</v>
      </c>
      <c r="Q199" s="59"/>
      <c r="R199" s="62"/>
      <c r="T199" s="62"/>
    </row>
    <row r="200" customFormat="false" ht="43.2" hidden="false" customHeight="false" outlineLevel="0" collapsed="false">
      <c r="A200" s="63" t="s">
        <v>390</v>
      </c>
      <c r="B200" s="64" t="s">
        <v>391</v>
      </c>
      <c r="C200" s="65" t="s">
        <v>57</v>
      </c>
      <c r="D200" s="66" t="n">
        <v>5</v>
      </c>
      <c r="E200" s="66" t="n">
        <v>0</v>
      </c>
      <c r="F200" s="66"/>
      <c r="G200" s="66" t="n">
        <f aca="false">D200+E200-F200</f>
        <v>5</v>
      </c>
      <c r="H200" s="68" t="n">
        <v>1734.203884</v>
      </c>
      <c r="I200" s="69" t="n">
        <v>5</v>
      </c>
      <c r="J200" s="70" t="n">
        <f aca="false">I200*H200</f>
        <v>8671.01942</v>
      </c>
      <c r="K200" s="71" t="n">
        <f aca="false">I200/G200</f>
        <v>1</v>
      </c>
      <c r="L200" s="66" t="n">
        <f aca="false">IFERROR(VLOOKUP(A200,'MEMO CALCULO 05'!$B$2:$E$299,4,0),0)</f>
        <v>0</v>
      </c>
      <c r="M200" s="72" t="n">
        <f aca="false">L200*H200</f>
        <v>0</v>
      </c>
      <c r="N200" s="73" t="n">
        <f aca="false">L200/G200</f>
        <v>0</v>
      </c>
      <c r="O200" s="74" t="n">
        <f aca="false">I200+L200</f>
        <v>5</v>
      </c>
      <c r="P200" s="75" t="n">
        <f aca="false">J200+M200</f>
        <v>8671.01942</v>
      </c>
      <c r="Q200" s="76" t="n">
        <f aca="false">K200+N200</f>
        <v>1</v>
      </c>
      <c r="R200" s="62"/>
      <c r="T200" s="62"/>
    </row>
    <row r="201" customFormat="false" ht="13.8" hidden="false" customHeight="false" outlineLevel="0" collapsed="false">
      <c r="A201" s="63" t="s">
        <v>392</v>
      </c>
      <c r="B201" s="64" t="s">
        <v>393</v>
      </c>
      <c r="C201" s="65" t="s">
        <v>57</v>
      </c>
      <c r="D201" s="66" t="n">
        <v>8</v>
      </c>
      <c r="E201" s="66" t="n">
        <v>0</v>
      </c>
      <c r="F201" s="66"/>
      <c r="G201" s="66" t="n">
        <f aca="false">D201+E201-F201</f>
        <v>8</v>
      </c>
      <c r="H201" s="68" t="n">
        <v>650.0291</v>
      </c>
      <c r="I201" s="69" t="n">
        <v>8</v>
      </c>
      <c r="J201" s="70" t="n">
        <f aca="false">I201*H201</f>
        <v>5200.2328</v>
      </c>
      <c r="K201" s="71" t="n">
        <f aca="false">I201/G201</f>
        <v>1</v>
      </c>
      <c r="L201" s="66" t="n">
        <f aca="false">IFERROR(VLOOKUP(A201,'MEMO CALCULO 05'!$B$2:$E$299,4,0),0)</f>
        <v>0</v>
      </c>
      <c r="M201" s="72" t="n">
        <f aca="false">L201*H201</f>
        <v>0</v>
      </c>
      <c r="N201" s="73" t="n">
        <f aca="false">L201/G201</f>
        <v>0</v>
      </c>
      <c r="O201" s="74" t="n">
        <f aca="false">I201+L201</f>
        <v>8</v>
      </c>
      <c r="P201" s="75" t="n">
        <f aca="false">J201+M201</f>
        <v>5200.2328</v>
      </c>
      <c r="Q201" s="76" t="n">
        <f aca="false">K201+N201</f>
        <v>1</v>
      </c>
      <c r="R201" s="62"/>
      <c r="T201" s="62"/>
    </row>
    <row r="202" customFormat="false" ht="22.35" hidden="false" customHeight="false" outlineLevel="0" collapsed="false">
      <c r="A202" s="63" t="s">
        <v>394</v>
      </c>
      <c r="B202" s="64" t="s">
        <v>395</v>
      </c>
      <c r="C202" s="65" t="s">
        <v>57</v>
      </c>
      <c r="D202" s="66" t="n">
        <v>11</v>
      </c>
      <c r="E202" s="66" t="n">
        <v>0</v>
      </c>
      <c r="F202" s="66"/>
      <c r="G202" s="66" t="n">
        <f aca="false">D202+E202-F202</f>
        <v>11</v>
      </c>
      <c r="H202" s="68" t="n">
        <v>226.998576</v>
      </c>
      <c r="I202" s="69" t="n">
        <v>11</v>
      </c>
      <c r="J202" s="70" t="n">
        <f aca="false">I202*H202</f>
        <v>2496.984336</v>
      </c>
      <c r="K202" s="71" t="n">
        <f aca="false">I202/G202</f>
        <v>1</v>
      </c>
      <c r="L202" s="66" t="n">
        <f aca="false">IFERROR(VLOOKUP(A202,'MEMO CALCULO 05'!$B$2:$E$299,4,0),0)</f>
        <v>0</v>
      </c>
      <c r="M202" s="72" t="n">
        <f aca="false">L202*H202</f>
        <v>0</v>
      </c>
      <c r="N202" s="73" t="n">
        <f aca="false">L202/G202</f>
        <v>0</v>
      </c>
      <c r="O202" s="74" t="n">
        <f aca="false">I202+L202</f>
        <v>11</v>
      </c>
      <c r="P202" s="75" t="n">
        <f aca="false">J202+M202</f>
        <v>2496.984336</v>
      </c>
      <c r="Q202" s="76" t="n">
        <f aca="false">K202+N202</f>
        <v>1</v>
      </c>
      <c r="R202" s="62"/>
      <c r="T202" s="62"/>
    </row>
    <row r="203" customFormat="false" ht="13.8" hidden="false" customHeight="false" outlineLevel="0" collapsed="false">
      <c r="A203" s="63" t="s">
        <v>396</v>
      </c>
      <c r="B203" s="64" t="s">
        <v>397</v>
      </c>
      <c r="C203" s="65" t="s">
        <v>57</v>
      </c>
      <c r="D203" s="66" t="n">
        <v>2</v>
      </c>
      <c r="E203" s="66" t="n">
        <v>0</v>
      </c>
      <c r="F203" s="66"/>
      <c r="G203" s="66" t="n">
        <f aca="false">D203+E203-F203</f>
        <v>2</v>
      </c>
      <c r="H203" s="68" t="n">
        <v>114.714684</v>
      </c>
      <c r="I203" s="69" t="n">
        <v>2</v>
      </c>
      <c r="J203" s="70" t="n">
        <f aca="false">I203*H203</f>
        <v>229.429368</v>
      </c>
      <c r="K203" s="71" t="n">
        <f aca="false">I203/G203</f>
        <v>1</v>
      </c>
      <c r="L203" s="66" t="n">
        <f aca="false">IFERROR(VLOOKUP(A203,'MEMO CALCULO 05'!$B$2:$E$299,4,0),0)</f>
        <v>0</v>
      </c>
      <c r="M203" s="72" t="n">
        <f aca="false">L203*H203</f>
        <v>0</v>
      </c>
      <c r="N203" s="73" t="n">
        <f aca="false">L203/G203</f>
        <v>0</v>
      </c>
      <c r="O203" s="74" t="n">
        <f aca="false">I203+L203</f>
        <v>2</v>
      </c>
      <c r="P203" s="75" t="n">
        <f aca="false">J203+M203</f>
        <v>229.429368</v>
      </c>
      <c r="Q203" s="76" t="n">
        <f aca="false">K203+N203</f>
        <v>1</v>
      </c>
      <c r="R203" s="62"/>
      <c r="T203" s="62"/>
    </row>
    <row r="204" customFormat="false" ht="22.35" hidden="false" customHeight="false" outlineLevel="0" collapsed="false">
      <c r="A204" s="63" t="s">
        <v>398</v>
      </c>
      <c r="B204" s="64" t="s">
        <v>399</v>
      </c>
      <c r="C204" s="65" t="s">
        <v>57</v>
      </c>
      <c r="D204" s="66" t="n">
        <v>1</v>
      </c>
      <c r="E204" s="66" t="n">
        <v>0</v>
      </c>
      <c r="F204" s="66"/>
      <c r="G204" s="66" t="n">
        <f aca="false">D204+E204-F204</f>
        <v>1</v>
      </c>
      <c r="H204" s="68" t="n">
        <v>396.541124</v>
      </c>
      <c r="I204" s="69" t="n">
        <v>1</v>
      </c>
      <c r="J204" s="70" t="n">
        <f aca="false">I204*H204</f>
        <v>396.541124</v>
      </c>
      <c r="K204" s="71" t="n">
        <f aca="false">I204/G204</f>
        <v>1</v>
      </c>
      <c r="L204" s="66" t="n">
        <f aca="false">IFERROR(VLOOKUP(A204,'MEMO CALCULO 05'!$B$2:$E$299,4,0),0)</f>
        <v>0</v>
      </c>
      <c r="M204" s="72" t="n">
        <f aca="false">L204*H204</f>
        <v>0</v>
      </c>
      <c r="N204" s="73" t="n">
        <f aca="false">L204/G204</f>
        <v>0</v>
      </c>
      <c r="O204" s="74" t="n">
        <f aca="false">I204+L204</f>
        <v>1</v>
      </c>
      <c r="P204" s="75" t="n">
        <f aca="false">J204+M204</f>
        <v>396.541124</v>
      </c>
      <c r="Q204" s="76" t="n">
        <f aca="false">K204+N204</f>
        <v>1</v>
      </c>
      <c r="R204" s="62"/>
      <c r="T204" s="62"/>
    </row>
    <row r="205" customFormat="false" ht="22.35" hidden="false" customHeight="false" outlineLevel="0" collapsed="false">
      <c r="A205" s="63" t="s">
        <v>400</v>
      </c>
      <c r="B205" s="64" t="s">
        <v>401</v>
      </c>
      <c r="C205" s="65" t="s">
        <v>57</v>
      </c>
      <c r="D205" s="66" t="n">
        <v>2</v>
      </c>
      <c r="E205" s="66" t="n">
        <v>1</v>
      </c>
      <c r="F205" s="66"/>
      <c r="G205" s="66" t="n">
        <f aca="false">D205+E205-F205</f>
        <v>3</v>
      </c>
      <c r="H205" s="68" t="n">
        <v>215.509448</v>
      </c>
      <c r="I205" s="69" t="n">
        <v>2</v>
      </c>
      <c r="J205" s="70" t="n">
        <f aca="false">I205*H205</f>
        <v>431.018896</v>
      </c>
      <c r="K205" s="71" t="n">
        <f aca="false">I205/G205</f>
        <v>0.666666666666667</v>
      </c>
      <c r="L205" s="66" t="n">
        <f aca="false">IFERROR(VLOOKUP(A205,'MEMO CALCULO 05'!$B$2:$E$299,4,0),0)</f>
        <v>1</v>
      </c>
      <c r="M205" s="72" t="n">
        <f aca="false">L205*H205</f>
        <v>215.509448</v>
      </c>
      <c r="N205" s="73" t="n">
        <f aca="false">L205/G205</f>
        <v>0.333333333333333</v>
      </c>
      <c r="O205" s="74" t="n">
        <f aca="false">I205+L205</f>
        <v>3</v>
      </c>
      <c r="P205" s="75" t="n">
        <f aca="false">J205+M205</f>
        <v>646.528344</v>
      </c>
      <c r="Q205" s="76" t="n">
        <f aca="false">K205+N205</f>
        <v>1</v>
      </c>
      <c r="R205" s="62"/>
      <c r="T205" s="62"/>
    </row>
    <row r="206" customFormat="false" ht="32.8" hidden="false" customHeight="false" outlineLevel="0" collapsed="false">
      <c r="A206" s="63" t="s">
        <v>402</v>
      </c>
      <c r="B206" s="64" t="s">
        <v>403</v>
      </c>
      <c r="C206" s="65" t="s">
        <v>57</v>
      </c>
      <c r="D206" s="66" t="n">
        <v>11</v>
      </c>
      <c r="E206" s="66" t="n">
        <v>0</v>
      </c>
      <c r="F206" s="66"/>
      <c r="G206" s="66" t="n">
        <f aca="false">D206+E206-F206</f>
        <v>11</v>
      </c>
      <c r="H206" s="68" t="n">
        <v>359.777992</v>
      </c>
      <c r="I206" s="69" t="n">
        <v>11</v>
      </c>
      <c r="J206" s="70" t="n">
        <f aca="false">I206*H206</f>
        <v>3957.557912</v>
      </c>
      <c r="K206" s="71" t="n">
        <f aca="false">I206/G206</f>
        <v>1</v>
      </c>
      <c r="L206" s="66" t="n">
        <f aca="false">IFERROR(VLOOKUP(A206,'MEMO CALCULO 05'!$B$2:$E$299,4,0),0)</f>
        <v>0</v>
      </c>
      <c r="M206" s="72" t="n">
        <f aca="false">L206*H206</f>
        <v>0</v>
      </c>
      <c r="N206" s="73" t="n">
        <f aca="false">L206/G206</f>
        <v>0</v>
      </c>
      <c r="O206" s="74" t="n">
        <f aca="false">I206+L206</f>
        <v>11</v>
      </c>
      <c r="P206" s="75" t="n">
        <f aca="false">J206+M206</f>
        <v>3957.557912</v>
      </c>
      <c r="Q206" s="76" t="n">
        <f aca="false">K206+N206</f>
        <v>1</v>
      </c>
      <c r="R206" s="62"/>
      <c r="T206" s="62"/>
    </row>
    <row r="207" customFormat="false" ht="22.35" hidden="false" customHeight="false" outlineLevel="0" collapsed="false">
      <c r="A207" s="63" t="s">
        <v>404</v>
      </c>
      <c r="B207" s="64" t="s">
        <v>405</v>
      </c>
      <c r="C207" s="65" t="s">
        <v>57</v>
      </c>
      <c r="D207" s="66" t="n">
        <v>5</v>
      </c>
      <c r="E207" s="66" t="n">
        <v>0</v>
      </c>
      <c r="F207" s="66"/>
      <c r="G207" s="66" t="n">
        <f aca="false">D207+E207-F207</f>
        <v>5</v>
      </c>
      <c r="H207" s="68" t="n">
        <v>138.150012</v>
      </c>
      <c r="I207" s="69" t="n">
        <v>0</v>
      </c>
      <c r="J207" s="70" t="n">
        <f aca="false">I207*H207</f>
        <v>0</v>
      </c>
      <c r="K207" s="71" t="n">
        <f aca="false">I207/G207</f>
        <v>0</v>
      </c>
      <c r="L207" s="66" t="n">
        <f aca="false">IFERROR(VLOOKUP(A207,'MEMO CALCULO 05'!$B$2:$E$299,4,0),0)</f>
        <v>5</v>
      </c>
      <c r="M207" s="72" t="n">
        <f aca="false">L207*H207</f>
        <v>690.75006</v>
      </c>
      <c r="N207" s="73" t="n">
        <f aca="false">L207/G207</f>
        <v>1</v>
      </c>
      <c r="O207" s="74" t="n">
        <f aca="false">I207+L207</f>
        <v>5</v>
      </c>
      <c r="P207" s="75" t="n">
        <f aca="false">J207+M207</f>
        <v>690.75006</v>
      </c>
      <c r="Q207" s="76" t="n">
        <f aca="false">K207+N207</f>
        <v>1</v>
      </c>
      <c r="R207" s="62"/>
      <c r="T207" s="62"/>
    </row>
    <row r="208" customFormat="false" ht="22.35" hidden="false" customHeight="false" outlineLevel="0" collapsed="false">
      <c r="A208" s="63" t="s">
        <v>406</v>
      </c>
      <c r="B208" s="64" t="s">
        <v>407</v>
      </c>
      <c r="C208" s="65" t="s">
        <v>57</v>
      </c>
      <c r="D208" s="66" t="n">
        <v>10</v>
      </c>
      <c r="E208" s="66" t="n">
        <v>0</v>
      </c>
      <c r="F208" s="66"/>
      <c r="G208" s="66" t="n">
        <f aca="false">D208+E208-F208</f>
        <v>10</v>
      </c>
      <c r="H208" s="68" t="n">
        <v>157.970316</v>
      </c>
      <c r="I208" s="69" t="n">
        <v>0</v>
      </c>
      <c r="J208" s="70" t="n">
        <f aca="false">I208*H208</f>
        <v>0</v>
      </c>
      <c r="K208" s="71" t="n">
        <f aca="false">I208/G208</f>
        <v>0</v>
      </c>
      <c r="L208" s="66" t="n">
        <f aca="false">IFERROR(VLOOKUP(A208,'MEMO CALCULO 05'!$B$2:$E$299,4,0),0)</f>
        <v>10</v>
      </c>
      <c r="M208" s="72" t="n">
        <f aca="false">L208*H208</f>
        <v>1579.70316</v>
      </c>
      <c r="N208" s="73" t="n">
        <f aca="false">L208/G208</f>
        <v>1</v>
      </c>
      <c r="O208" s="74" t="n">
        <f aca="false">I208+L208</f>
        <v>10</v>
      </c>
      <c r="P208" s="75" t="n">
        <f aca="false">J208+M208</f>
        <v>1579.70316</v>
      </c>
      <c r="Q208" s="76" t="n">
        <f aca="false">K208+N208</f>
        <v>1</v>
      </c>
      <c r="R208" s="62"/>
      <c r="T208" s="62"/>
    </row>
    <row r="209" customFormat="false" ht="22.35" hidden="false" customHeight="false" outlineLevel="0" collapsed="false">
      <c r="A209" s="63" t="s">
        <v>408</v>
      </c>
      <c r="B209" s="64" t="s">
        <v>409</v>
      </c>
      <c r="C209" s="65" t="s">
        <v>57</v>
      </c>
      <c r="D209" s="66" t="n">
        <v>1</v>
      </c>
      <c r="E209" s="66" t="n">
        <v>0</v>
      </c>
      <c r="F209" s="66"/>
      <c r="G209" s="66" t="n">
        <f aca="false">D209+E209-F209</f>
        <v>1</v>
      </c>
      <c r="H209" s="68" t="n">
        <v>319.160912</v>
      </c>
      <c r="I209" s="69" t="n">
        <v>0</v>
      </c>
      <c r="J209" s="70" t="n">
        <f aca="false">I209*H209</f>
        <v>0</v>
      </c>
      <c r="K209" s="71" t="n">
        <f aca="false">I209/G209</f>
        <v>0</v>
      </c>
      <c r="L209" s="66" t="n">
        <f aca="false">IFERROR(VLOOKUP(A209,'MEMO CALCULO 05'!$B$2:$E$299,4,0),0)</f>
        <v>1</v>
      </c>
      <c r="M209" s="72" t="n">
        <f aca="false">L209*H209</f>
        <v>319.160912</v>
      </c>
      <c r="N209" s="73" t="n">
        <f aca="false">L209/G209</f>
        <v>1</v>
      </c>
      <c r="O209" s="74" t="n">
        <f aca="false">I209+L209</f>
        <v>1</v>
      </c>
      <c r="P209" s="75" t="n">
        <f aca="false">J209+M209</f>
        <v>319.160912</v>
      </c>
      <c r="Q209" s="76" t="n">
        <f aca="false">K209+N209</f>
        <v>1</v>
      </c>
      <c r="R209" s="62"/>
      <c r="T209" s="62"/>
    </row>
    <row r="210" customFormat="false" ht="13.8" hidden="false" customHeight="false" outlineLevel="0" collapsed="false">
      <c r="A210" s="63" t="s">
        <v>410</v>
      </c>
      <c r="B210" s="64" t="s">
        <v>411</v>
      </c>
      <c r="C210" s="65" t="s">
        <v>57</v>
      </c>
      <c r="D210" s="66" t="n">
        <v>6</v>
      </c>
      <c r="E210" s="66" t="n">
        <v>0</v>
      </c>
      <c r="F210" s="66"/>
      <c r="G210" s="66" t="n">
        <f aca="false">D210+E210-F210</f>
        <v>6</v>
      </c>
      <c r="H210" s="68" t="n">
        <v>44.8394552132408</v>
      </c>
      <c r="I210" s="69" t="n">
        <v>0</v>
      </c>
      <c r="J210" s="70" t="n">
        <f aca="false">I210*H210</f>
        <v>0</v>
      </c>
      <c r="K210" s="71" t="n">
        <f aca="false">I210/G210</f>
        <v>0</v>
      </c>
      <c r="L210" s="66" t="n">
        <f aca="false">IFERROR(VLOOKUP(A210,'MEMO CALCULO 05'!$B$2:$E$299,4,0),0)</f>
        <v>6</v>
      </c>
      <c r="M210" s="72" t="n">
        <f aca="false">L210*H210</f>
        <v>269.036731279445</v>
      </c>
      <c r="N210" s="73" t="n">
        <f aca="false">L210/G210</f>
        <v>1</v>
      </c>
      <c r="O210" s="74" t="n">
        <f aca="false">I210+L210</f>
        <v>6</v>
      </c>
      <c r="P210" s="75" t="n">
        <f aca="false">J210+M210</f>
        <v>269.036731279445</v>
      </c>
      <c r="Q210" s="76" t="n">
        <f aca="false">K210+N210</f>
        <v>1</v>
      </c>
      <c r="R210" s="62"/>
      <c r="T210" s="62"/>
    </row>
    <row r="211" customFormat="false" ht="13.8" hidden="false" customHeight="false" outlineLevel="0" collapsed="false">
      <c r="A211" s="63" t="s">
        <v>412</v>
      </c>
      <c r="B211" s="64" t="s">
        <v>413</v>
      </c>
      <c r="C211" s="65" t="s">
        <v>57</v>
      </c>
      <c r="D211" s="66" t="n">
        <v>6</v>
      </c>
      <c r="E211" s="66" t="n">
        <v>0</v>
      </c>
      <c r="F211" s="66"/>
      <c r="G211" s="66" t="n">
        <f aca="false">D211+E211-F211</f>
        <v>6</v>
      </c>
      <c r="H211" s="68" t="n">
        <v>83.6490232132408</v>
      </c>
      <c r="I211" s="69" t="n">
        <v>0</v>
      </c>
      <c r="J211" s="70" t="n">
        <f aca="false">I211*H211</f>
        <v>0</v>
      </c>
      <c r="K211" s="71" t="n">
        <f aca="false">I211/G211</f>
        <v>0</v>
      </c>
      <c r="L211" s="66" t="n">
        <f aca="false">IFERROR(VLOOKUP(A211,'MEMO CALCULO 05'!$B$2:$E$299,4,0),0)</f>
        <v>6</v>
      </c>
      <c r="M211" s="72" t="n">
        <f aca="false">L211*H211</f>
        <v>501.894139279445</v>
      </c>
      <c r="N211" s="73" t="n">
        <f aca="false">L211/G211</f>
        <v>1</v>
      </c>
      <c r="O211" s="74" t="n">
        <f aca="false">I211+L211</f>
        <v>6</v>
      </c>
      <c r="P211" s="75" t="n">
        <f aca="false">J211+M211</f>
        <v>501.894139279445</v>
      </c>
      <c r="Q211" s="76" t="n">
        <f aca="false">K211+N211</f>
        <v>1</v>
      </c>
      <c r="R211" s="62"/>
      <c r="T211" s="62"/>
    </row>
    <row r="212" customFormat="false" ht="22.35" hidden="false" customHeight="false" outlineLevel="0" collapsed="false">
      <c r="A212" s="63" t="s">
        <v>414</v>
      </c>
      <c r="B212" s="64" t="s">
        <v>415</v>
      </c>
      <c r="C212" s="65" t="s">
        <v>57</v>
      </c>
      <c r="D212" s="66" t="n">
        <v>6</v>
      </c>
      <c r="E212" s="66" t="n">
        <v>0</v>
      </c>
      <c r="F212" s="66"/>
      <c r="G212" s="66" t="n">
        <f aca="false">D212+E212-F212</f>
        <v>6</v>
      </c>
      <c r="H212" s="68" t="n">
        <v>80.7299952132408</v>
      </c>
      <c r="I212" s="69" t="n">
        <v>0</v>
      </c>
      <c r="J212" s="70" t="n">
        <f aca="false">I212*H212</f>
        <v>0</v>
      </c>
      <c r="K212" s="71" t="n">
        <f aca="false">I212/G212</f>
        <v>0</v>
      </c>
      <c r="L212" s="66" t="n">
        <f aca="false">IFERROR(VLOOKUP(A212,'MEMO CALCULO 05'!$B$2:$E$299,4,0),0)</f>
        <v>6</v>
      </c>
      <c r="M212" s="72" t="n">
        <f aca="false">L212*H212</f>
        <v>484.379971279445</v>
      </c>
      <c r="N212" s="73" t="n">
        <f aca="false">L212/G212</f>
        <v>1</v>
      </c>
      <c r="O212" s="74" t="n">
        <f aca="false">I212+L212</f>
        <v>6</v>
      </c>
      <c r="P212" s="75" t="n">
        <f aca="false">J212+M212</f>
        <v>484.379971279445</v>
      </c>
      <c r="Q212" s="76" t="n">
        <f aca="false">K212+N212</f>
        <v>1</v>
      </c>
      <c r="R212" s="62"/>
      <c r="T212" s="62"/>
    </row>
    <row r="213" customFormat="false" ht="13.8" hidden="false" customHeight="false" outlineLevel="0" collapsed="false">
      <c r="A213" s="53" t="s">
        <v>416</v>
      </c>
      <c r="B213" s="54" t="s">
        <v>417</v>
      </c>
      <c r="C213" s="55"/>
      <c r="D213" s="56"/>
      <c r="E213" s="56"/>
      <c r="F213" s="56"/>
      <c r="G213" s="56"/>
      <c r="H213" s="77"/>
      <c r="I213" s="57"/>
      <c r="J213" s="58"/>
      <c r="K213" s="59"/>
      <c r="L213" s="92"/>
      <c r="M213" s="61" t="n">
        <f aca="false">SUM(M214:M215)</f>
        <v>1166.769772</v>
      </c>
      <c r="N213" s="58"/>
      <c r="O213" s="58"/>
      <c r="P213" s="61" t="n">
        <f aca="false">SUM(P214:P215)</f>
        <v>1166.769772</v>
      </c>
      <c r="Q213" s="59"/>
      <c r="R213" s="62"/>
      <c r="T213" s="62"/>
    </row>
    <row r="214" customFormat="false" ht="43.2" hidden="false" customHeight="false" outlineLevel="0" collapsed="false">
      <c r="A214" s="63" t="s">
        <v>418</v>
      </c>
      <c r="B214" s="64" t="s">
        <v>419</v>
      </c>
      <c r="C214" s="65" t="s">
        <v>57</v>
      </c>
      <c r="D214" s="66" t="n">
        <v>1</v>
      </c>
      <c r="E214" s="66" t="n">
        <v>0</v>
      </c>
      <c r="F214" s="66"/>
      <c r="G214" s="66" t="n">
        <f aca="false">D214+E214-F214</f>
        <v>1</v>
      </c>
      <c r="H214" s="68" t="n">
        <v>613.25558</v>
      </c>
      <c r="I214" s="69" t="n">
        <v>0</v>
      </c>
      <c r="J214" s="70" t="n">
        <f aca="false">I214*H214</f>
        <v>0</v>
      </c>
      <c r="K214" s="71" t="n">
        <f aca="false">I214/G214</f>
        <v>0</v>
      </c>
      <c r="L214" s="66" t="n">
        <f aca="false">IFERROR(VLOOKUP(A214,'MEMO CALCULO 05'!$B$2:$E$299,4,0),0)</f>
        <v>1</v>
      </c>
      <c r="M214" s="72" t="n">
        <f aca="false">L214*H214</f>
        <v>613.25558</v>
      </c>
      <c r="N214" s="73" t="n">
        <f aca="false">L214/G214</f>
        <v>1</v>
      </c>
      <c r="O214" s="74" t="n">
        <f aca="false">I214+L214</f>
        <v>1</v>
      </c>
      <c r="P214" s="75" t="n">
        <f aca="false">J214+M214</f>
        <v>613.25558</v>
      </c>
      <c r="Q214" s="76" t="n">
        <f aca="false">K214+N214</f>
        <v>1</v>
      </c>
      <c r="R214" s="62"/>
      <c r="T214" s="62"/>
    </row>
    <row r="215" customFormat="false" ht="32.8" hidden="false" customHeight="false" outlineLevel="0" collapsed="false">
      <c r="A215" s="63" t="s">
        <v>420</v>
      </c>
      <c r="B215" s="64" t="s">
        <v>421</v>
      </c>
      <c r="C215" s="65" t="s">
        <v>57</v>
      </c>
      <c r="D215" s="66" t="n">
        <v>5</v>
      </c>
      <c r="E215" s="66" t="n">
        <v>0</v>
      </c>
      <c r="F215" s="66"/>
      <c r="G215" s="66" t="n">
        <f aca="false">D215+E215-F215</f>
        <v>5</v>
      </c>
      <c r="H215" s="68" t="n">
        <v>138.378548</v>
      </c>
      <c r="I215" s="69" t="n">
        <v>0</v>
      </c>
      <c r="J215" s="70" t="n">
        <f aca="false">I215*H215</f>
        <v>0</v>
      </c>
      <c r="K215" s="71" t="n">
        <f aca="false">I215/G215</f>
        <v>0</v>
      </c>
      <c r="L215" s="66" t="n">
        <f aca="false">IFERROR(VLOOKUP(A215,'MEMO CALCULO 05'!$B$2:$E$299,4,0),0)</f>
        <v>4</v>
      </c>
      <c r="M215" s="72" t="n">
        <f aca="false">L215*H215</f>
        <v>553.514192</v>
      </c>
      <c r="N215" s="73" t="n">
        <f aca="false">L215/G215</f>
        <v>0.8</v>
      </c>
      <c r="O215" s="74" t="n">
        <f aca="false">I215+L215</f>
        <v>4</v>
      </c>
      <c r="P215" s="75" t="n">
        <f aca="false">J215+M215</f>
        <v>553.514192</v>
      </c>
      <c r="Q215" s="76" t="n">
        <f aca="false">K215+N215</f>
        <v>0.8</v>
      </c>
      <c r="R215" s="62"/>
      <c r="T215" s="62"/>
    </row>
    <row r="216" customFormat="false" ht="13.8" hidden="false" customHeight="false" outlineLevel="0" collapsed="false">
      <c r="A216" s="53" t="s">
        <v>422</v>
      </c>
      <c r="B216" s="54" t="s">
        <v>423</v>
      </c>
      <c r="C216" s="55"/>
      <c r="D216" s="56"/>
      <c r="E216" s="56"/>
      <c r="F216" s="56"/>
      <c r="G216" s="56"/>
      <c r="H216" s="77"/>
      <c r="I216" s="57"/>
      <c r="J216" s="58"/>
      <c r="K216" s="59"/>
      <c r="L216" s="92"/>
      <c r="M216" s="61" t="n">
        <f aca="false">SUM(M217:M218)</f>
        <v>0</v>
      </c>
      <c r="N216" s="58"/>
      <c r="O216" s="58"/>
      <c r="P216" s="61" t="n">
        <f aca="false">SUM(P217:P218)</f>
        <v>3512.03492682</v>
      </c>
      <c r="Q216" s="59"/>
      <c r="R216" s="62"/>
      <c r="T216" s="62"/>
    </row>
    <row r="217" customFormat="false" ht="13.8" hidden="false" customHeight="false" outlineLevel="0" collapsed="false">
      <c r="A217" s="63" t="s">
        <v>424</v>
      </c>
      <c r="B217" s="64" t="s">
        <v>425</v>
      </c>
      <c r="C217" s="65" t="s">
        <v>34</v>
      </c>
      <c r="D217" s="66" t="n">
        <v>5.14</v>
      </c>
      <c r="E217" s="66" t="n">
        <v>3.815</v>
      </c>
      <c r="F217" s="66"/>
      <c r="G217" s="66" t="n">
        <f aca="false">D217+E217-F217</f>
        <v>8.955</v>
      </c>
      <c r="H217" s="68" t="n">
        <v>456.646092</v>
      </c>
      <c r="I217" s="69" t="n">
        <v>6.375</v>
      </c>
      <c r="J217" s="70" t="n">
        <f aca="false">I217*H217</f>
        <v>2911.1188365</v>
      </c>
      <c r="K217" s="71" t="n">
        <f aca="false">I217/G217</f>
        <v>0.711892797319933</v>
      </c>
      <c r="L217" s="66" t="n">
        <f aca="false">IFERROR(VLOOKUP(A217,'MEMO CALCULO 05'!$B$2:$E$299,4,0),0)</f>
        <v>0</v>
      </c>
      <c r="M217" s="72" t="n">
        <f aca="false">L217*H217</f>
        <v>0</v>
      </c>
      <c r="N217" s="73" t="n">
        <f aca="false">L217/G217</f>
        <v>0</v>
      </c>
      <c r="O217" s="74" t="n">
        <f aca="false">I217+L217</f>
        <v>6.375</v>
      </c>
      <c r="P217" s="75" t="n">
        <f aca="false">J217+M217</f>
        <v>2911.1188365</v>
      </c>
      <c r="Q217" s="76" t="n">
        <f aca="false">K217+N217</f>
        <v>0.711892797319933</v>
      </c>
      <c r="R217" s="62"/>
      <c r="T217" s="62"/>
    </row>
    <row r="218" customFormat="false" ht="32.8" hidden="false" customHeight="false" outlineLevel="0" collapsed="false">
      <c r="A218" s="63" t="s">
        <v>426</v>
      </c>
      <c r="B218" s="64" t="s">
        <v>427</v>
      </c>
      <c r="C218" s="65" t="s">
        <v>37</v>
      </c>
      <c r="D218" s="66" t="n">
        <v>12.57</v>
      </c>
      <c r="E218" s="66" t="n">
        <v>0</v>
      </c>
      <c r="F218" s="66"/>
      <c r="G218" s="66" t="n">
        <f aca="false">D218+E218-F218</f>
        <v>12.57</v>
      </c>
      <c r="H218" s="68" t="n">
        <v>47.805576</v>
      </c>
      <c r="I218" s="69" t="n">
        <v>12.57</v>
      </c>
      <c r="J218" s="70" t="n">
        <f aca="false">I218*H218</f>
        <v>600.91609032</v>
      </c>
      <c r="K218" s="71" t="n">
        <f aca="false">I218/G218</f>
        <v>1</v>
      </c>
      <c r="L218" s="66" t="n">
        <f aca="false">IFERROR(VLOOKUP(A218,'MEMO CALCULO 05'!$B$2:$E$299,4,0),0)</f>
        <v>0</v>
      </c>
      <c r="M218" s="72" t="n">
        <f aca="false">L218*H218</f>
        <v>0</v>
      </c>
      <c r="N218" s="73" t="n">
        <f aca="false">L218/G218</f>
        <v>0</v>
      </c>
      <c r="O218" s="74" t="n">
        <f aca="false">I218+L218</f>
        <v>12.57</v>
      </c>
      <c r="P218" s="75" t="n">
        <f aca="false">J218+M218</f>
        <v>600.91609032</v>
      </c>
      <c r="Q218" s="76" t="n">
        <f aca="false">K218+N218</f>
        <v>1</v>
      </c>
      <c r="R218" s="62"/>
      <c r="T218" s="62"/>
    </row>
    <row r="219" customFormat="false" ht="13.8" hidden="false" customHeight="false" outlineLevel="0" collapsed="false">
      <c r="A219" s="53" t="s">
        <v>428</v>
      </c>
      <c r="B219" s="54" t="s">
        <v>429</v>
      </c>
      <c r="C219" s="55"/>
      <c r="D219" s="56"/>
      <c r="E219" s="56"/>
      <c r="F219" s="56"/>
      <c r="G219" s="56"/>
      <c r="H219" s="77"/>
      <c r="I219" s="57"/>
      <c r="J219" s="58"/>
      <c r="K219" s="59"/>
      <c r="L219" s="92"/>
      <c r="M219" s="61" t="n">
        <f aca="false">SUM(M220:M229)</f>
        <v>0</v>
      </c>
      <c r="N219" s="58"/>
      <c r="O219" s="58"/>
      <c r="P219" s="61" t="n">
        <f aca="false">SUM(P220:P229)</f>
        <v>33077.7749456</v>
      </c>
      <c r="Q219" s="59"/>
      <c r="R219" s="62"/>
      <c r="T219" s="62"/>
    </row>
    <row r="220" customFormat="false" ht="13.8" hidden="false" customHeight="false" outlineLevel="0" collapsed="false">
      <c r="A220" s="63" t="s">
        <v>430</v>
      </c>
      <c r="B220" s="64" t="s">
        <v>431</v>
      </c>
      <c r="C220" s="65" t="s">
        <v>34</v>
      </c>
      <c r="D220" s="66" t="n">
        <v>0</v>
      </c>
      <c r="E220" s="66" t="n">
        <v>0</v>
      </c>
      <c r="F220" s="66"/>
      <c r="G220" s="66" t="n">
        <f aca="false">D220+E220-F220</f>
        <v>0</v>
      </c>
      <c r="H220" s="68" t="n">
        <v>1.288112</v>
      </c>
      <c r="I220" s="69" t="n">
        <v>0</v>
      </c>
      <c r="J220" s="70" t="n">
        <f aca="false">I220*H220</f>
        <v>0</v>
      </c>
      <c r="K220" s="71" t="n">
        <v>0</v>
      </c>
      <c r="L220" s="66" t="n">
        <f aca="false">IFERROR(VLOOKUP(A220,'MEMO CALCULO 05'!$B$2:$E$299,4,0),0)</f>
        <v>0</v>
      </c>
      <c r="M220" s="72" t="n">
        <f aca="false">L220*H220</f>
        <v>0</v>
      </c>
      <c r="N220" s="73" t="n">
        <v>0</v>
      </c>
      <c r="O220" s="74" t="n">
        <f aca="false">I220+L220</f>
        <v>0</v>
      </c>
      <c r="P220" s="75" t="n">
        <f aca="false">J220+M220</f>
        <v>0</v>
      </c>
      <c r="Q220" s="76" t="n">
        <f aca="false">K220+N220</f>
        <v>0</v>
      </c>
      <c r="R220" s="62"/>
      <c r="T220" s="62"/>
    </row>
    <row r="221" customFormat="false" ht="32.8" hidden="false" customHeight="false" outlineLevel="0" collapsed="false">
      <c r="A221" s="63" t="s">
        <v>432</v>
      </c>
      <c r="B221" s="64" t="s">
        <v>433</v>
      </c>
      <c r="C221" s="65" t="s">
        <v>34</v>
      </c>
      <c r="D221" s="66" t="n">
        <v>0</v>
      </c>
      <c r="E221" s="66" t="n">
        <v>0</v>
      </c>
      <c r="F221" s="66"/>
      <c r="G221" s="66" t="n">
        <f aca="false">D221+E221-F221</f>
        <v>0</v>
      </c>
      <c r="H221" s="68" t="n">
        <v>48.865152</v>
      </c>
      <c r="I221" s="69" t="n">
        <v>0</v>
      </c>
      <c r="J221" s="70" t="n">
        <f aca="false">I221*H221</f>
        <v>0</v>
      </c>
      <c r="K221" s="71" t="n">
        <v>0</v>
      </c>
      <c r="L221" s="66" t="n">
        <f aca="false">IFERROR(VLOOKUP(A221,'MEMO CALCULO 05'!$B$2:$E$299,4,0),0)</f>
        <v>0</v>
      </c>
      <c r="M221" s="72" t="n">
        <f aca="false">L221*H221</f>
        <v>0</v>
      </c>
      <c r="N221" s="73" t="n">
        <v>0</v>
      </c>
      <c r="O221" s="74" t="n">
        <f aca="false">I221+L221</f>
        <v>0</v>
      </c>
      <c r="P221" s="75" t="n">
        <f aca="false">J221+M221</f>
        <v>0</v>
      </c>
      <c r="Q221" s="76" t="n">
        <f aca="false">K221+N221</f>
        <v>0</v>
      </c>
      <c r="R221" s="62"/>
      <c r="T221" s="62"/>
    </row>
    <row r="222" customFormat="false" ht="13.8" hidden="false" customHeight="false" outlineLevel="0" collapsed="false">
      <c r="A222" s="63" t="s">
        <v>434</v>
      </c>
      <c r="B222" s="64" t="s">
        <v>435</v>
      </c>
      <c r="C222" s="65" t="s">
        <v>37</v>
      </c>
      <c r="D222" s="66" t="n">
        <v>42.3</v>
      </c>
      <c r="E222" s="66" t="n">
        <v>0</v>
      </c>
      <c r="F222" s="66"/>
      <c r="G222" s="66" t="n">
        <f aca="false">D222+E222-F222</f>
        <v>42.3</v>
      </c>
      <c r="H222" s="68" t="n">
        <v>228.993072</v>
      </c>
      <c r="I222" s="69" t="n">
        <v>42.3</v>
      </c>
      <c r="J222" s="70" t="n">
        <f aca="false">I222*H222</f>
        <v>9686.4069456</v>
      </c>
      <c r="K222" s="71" t="n">
        <f aca="false">I222/G222</f>
        <v>1</v>
      </c>
      <c r="L222" s="66" t="n">
        <f aca="false">IFERROR(VLOOKUP(A222,'MEMO CALCULO 05'!$B$2:$E$299,4,0),0)</f>
        <v>0</v>
      </c>
      <c r="M222" s="72" t="n">
        <f aca="false">L222*H222</f>
        <v>0</v>
      </c>
      <c r="N222" s="73" t="n">
        <f aca="false">L222/G222</f>
        <v>0</v>
      </c>
      <c r="O222" s="74" t="n">
        <f aca="false">I222+L222</f>
        <v>42.3</v>
      </c>
      <c r="P222" s="75" t="n">
        <f aca="false">J222+M222</f>
        <v>9686.4069456</v>
      </c>
      <c r="Q222" s="76" t="n">
        <f aca="false">K222+N222</f>
        <v>1</v>
      </c>
      <c r="R222" s="62"/>
      <c r="S222" s="62"/>
      <c r="T222" s="62"/>
    </row>
    <row r="223" customFormat="false" ht="22.35" hidden="false" customHeight="false" outlineLevel="0" collapsed="false">
      <c r="A223" s="63" t="s">
        <v>436</v>
      </c>
      <c r="B223" s="64" t="s">
        <v>437</v>
      </c>
      <c r="C223" s="65" t="s">
        <v>34</v>
      </c>
      <c r="D223" s="66" t="n">
        <v>0</v>
      </c>
      <c r="E223" s="66" t="n">
        <v>0</v>
      </c>
      <c r="F223" s="66"/>
      <c r="G223" s="66" t="n">
        <f aca="false">D223+E223-F223</f>
        <v>0</v>
      </c>
      <c r="H223" s="68" t="n">
        <v>137.609836</v>
      </c>
      <c r="I223" s="69" t="n">
        <v>0</v>
      </c>
      <c r="J223" s="70" t="n">
        <f aca="false">I223*H223</f>
        <v>0</v>
      </c>
      <c r="K223" s="71" t="n">
        <v>0</v>
      </c>
      <c r="L223" s="66" t="n">
        <f aca="false">IFERROR(VLOOKUP(A223,'MEMO CALCULO 05'!$B$2:$E$299,4,0),0)</f>
        <v>0</v>
      </c>
      <c r="M223" s="72" t="n">
        <f aca="false">L223*H223</f>
        <v>0</v>
      </c>
      <c r="N223" s="73" t="n">
        <v>0</v>
      </c>
      <c r="O223" s="74" t="n">
        <f aca="false">I223+L223</f>
        <v>0</v>
      </c>
      <c r="P223" s="75" t="n">
        <f aca="false">J223+M223</f>
        <v>0</v>
      </c>
      <c r="Q223" s="76" t="n">
        <f aca="false">K223+N223</f>
        <v>0</v>
      </c>
      <c r="R223" s="62"/>
      <c r="T223" s="62"/>
    </row>
    <row r="224" customFormat="false" ht="32.8" hidden="false" customHeight="false" outlineLevel="0" collapsed="false">
      <c r="A224" s="63" t="s">
        <v>438</v>
      </c>
      <c r="B224" s="64" t="s">
        <v>439</v>
      </c>
      <c r="C224" s="65" t="s">
        <v>108</v>
      </c>
      <c r="D224" s="66" t="n">
        <v>0</v>
      </c>
      <c r="E224" s="66" t="n">
        <v>0</v>
      </c>
      <c r="F224" s="66"/>
      <c r="G224" s="66" t="n">
        <f aca="false">D224+E224-F224</f>
        <v>0</v>
      </c>
      <c r="H224" s="68" t="n">
        <v>35.547736</v>
      </c>
      <c r="I224" s="69" t="n">
        <v>0</v>
      </c>
      <c r="J224" s="70" t="n">
        <f aca="false">I224*H224</f>
        <v>0</v>
      </c>
      <c r="K224" s="71" t="n">
        <v>0</v>
      </c>
      <c r="L224" s="66" t="n">
        <f aca="false">IFERROR(VLOOKUP(A224,'MEMO CALCULO 05'!$B$2:$E$299,4,0),0)</f>
        <v>0</v>
      </c>
      <c r="M224" s="72" t="n">
        <f aca="false">L224*H224</f>
        <v>0</v>
      </c>
      <c r="N224" s="73" t="n">
        <v>0</v>
      </c>
      <c r="O224" s="74" t="n">
        <f aca="false">I224+L224</f>
        <v>0</v>
      </c>
      <c r="P224" s="75" t="n">
        <f aca="false">J224+M224</f>
        <v>0</v>
      </c>
      <c r="Q224" s="76" t="n">
        <f aca="false">K224+N224</f>
        <v>0</v>
      </c>
      <c r="R224" s="62"/>
      <c r="T224" s="62"/>
    </row>
    <row r="225" customFormat="false" ht="32.8" hidden="false" customHeight="false" outlineLevel="0" collapsed="false">
      <c r="A225" s="63" t="s">
        <v>440</v>
      </c>
      <c r="B225" s="64" t="s">
        <v>441</v>
      </c>
      <c r="C225" s="65" t="s">
        <v>34</v>
      </c>
      <c r="D225" s="66" t="n">
        <v>0</v>
      </c>
      <c r="E225" s="66" t="n">
        <v>0</v>
      </c>
      <c r="F225" s="66"/>
      <c r="G225" s="66" t="n">
        <f aca="false">D225+E225-F225</f>
        <v>0</v>
      </c>
      <c r="H225" s="68" t="n">
        <v>36.2351444957363</v>
      </c>
      <c r="I225" s="69" t="n">
        <v>0</v>
      </c>
      <c r="J225" s="70" t="n">
        <f aca="false">I225*H225</f>
        <v>0</v>
      </c>
      <c r="K225" s="71" t="n">
        <v>0</v>
      </c>
      <c r="L225" s="66" t="n">
        <f aca="false">IFERROR(VLOOKUP(A225,'MEMO CALCULO 05'!$B$2:$E$299,4,0),0)</f>
        <v>0</v>
      </c>
      <c r="M225" s="72" t="n">
        <f aca="false">L225*H225</f>
        <v>0</v>
      </c>
      <c r="N225" s="73" t="n">
        <v>0</v>
      </c>
      <c r="O225" s="74" t="n">
        <f aca="false">I225+L225</f>
        <v>0</v>
      </c>
      <c r="P225" s="75" t="n">
        <f aca="false">J225+M225</f>
        <v>0</v>
      </c>
      <c r="Q225" s="76" t="n">
        <f aca="false">K225+N225</f>
        <v>0</v>
      </c>
      <c r="R225" s="62"/>
      <c r="T225" s="62"/>
    </row>
    <row r="226" customFormat="false" ht="32.8" hidden="false" customHeight="false" outlineLevel="0" collapsed="false">
      <c r="A226" s="63" t="s">
        <v>442</v>
      </c>
      <c r="B226" s="64" t="s">
        <v>443</v>
      </c>
      <c r="C226" s="65" t="s">
        <v>34</v>
      </c>
      <c r="D226" s="66" t="n">
        <v>0</v>
      </c>
      <c r="E226" s="66" t="n">
        <v>0</v>
      </c>
      <c r="F226" s="66"/>
      <c r="G226" s="66" t="n">
        <f aca="false">D226+E226-F226</f>
        <v>0</v>
      </c>
      <c r="H226" s="68" t="n">
        <v>75.5756245615067</v>
      </c>
      <c r="I226" s="69" t="n">
        <v>0</v>
      </c>
      <c r="J226" s="70" t="n">
        <f aca="false">I226*H226</f>
        <v>0</v>
      </c>
      <c r="K226" s="71" t="n">
        <v>0</v>
      </c>
      <c r="L226" s="66" t="n">
        <f aca="false">IFERROR(VLOOKUP(A226,'MEMO CALCULO 05'!$B$2:$E$299,4,0),0)</f>
        <v>0</v>
      </c>
      <c r="M226" s="72" t="n">
        <f aca="false">L226*H226</f>
        <v>0</v>
      </c>
      <c r="N226" s="73" t="n">
        <v>0</v>
      </c>
      <c r="O226" s="74" t="n">
        <f aca="false">I226+L226</f>
        <v>0</v>
      </c>
      <c r="P226" s="75" t="n">
        <f aca="false">J226+M226</f>
        <v>0</v>
      </c>
      <c r="Q226" s="76" t="n">
        <f aca="false">K226+N226</f>
        <v>0</v>
      </c>
      <c r="R226" s="62"/>
      <c r="T226" s="62"/>
    </row>
    <row r="227" customFormat="false" ht="22.35" hidden="false" customHeight="false" outlineLevel="0" collapsed="false">
      <c r="A227" s="63" t="s">
        <v>444</v>
      </c>
      <c r="B227" s="64" t="s">
        <v>445</v>
      </c>
      <c r="C227" s="65" t="s">
        <v>34</v>
      </c>
      <c r="D227" s="66" t="n">
        <v>0</v>
      </c>
      <c r="E227" s="66" t="n">
        <v>0</v>
      </c>
      <c r="F227" s="66"/>
      <c r="G227" s="66" t="n">
        <f aca="false">D227+E227-F227</f>
        <v>0</v>
      </c>
      <c r="H227" s="68" t="n">
        <v>56.4006524251968</v>
      </c>
      <c r="I227" s="69" t="n">
        <v>0</v>
      </c>
      <c r="J227" s="70" t="n">
        <f aca="false">I227*H227</f>
        <v>0</v>
      </c>
      <c r="K227" s="71" t="n">
        <v>0</v>
      </c>
      <c r="L227" s="66" t="n">
        <f aca="false">IFERROR(VLOOKUP(A227,'MEMO CALCULO 05'!$B$2:$E$299,4,0),0)</f>
        <v>0</v>
      </c>
      <c r="M227" s="72" t="n">
        <f aca="false">L227*H227</f>
        <v>0</v>
      </c>
      <c r="N227" s="73" t="n">
        <v>0</v>
      </c>
      <c r="O227" s="74" t="n">
        <f aca="false">I227+L227</f>
        <v>0</v>
      </c>
      <c r="P227" s="75" t="n">
        <f aca="false">J227+M227</f>
        <v>0</v>
      </c>
      <c r="Q227" s="76" t="n">
        <f aca="false">K227+N227</f>
        <v>0</v>
      </c>
      <c r="R227" s="62"/>
      <c r="T227" s="62"/>
    </row>
    <row r="228" customFormat="false" ht="22.35" hidden="false" customHeight="false" outlineLevel="0" collapsed="false">
      <c r="A228" s="63" t="s">
        <v>446</v>
      </c>
      <c r="B228" s="64" t="s">
        <v>447</v>
      </c>
      <c r="C228" s="65" t="s">
        <v>57</v>
      </c>
      <c r="D228" s="66" t="n">
        <v>0</v>
      </c>
      <c r="E228" s="66" t="n">
        <v>0</v>
      </c>
      <c r="F228" s="66"/>
      <c r="G228" s="66" t="n">
        <f aca="false">D228+E228-F228</f>
        <v>0</v>
      </c>
      <c r="H228" s="68" t="n">
        <v>1449.68513795728</v>
      </c>
      <c r="I228" s="69" t="n">
        <v>0</v>
      </c>
      <c r="J228" s="70" t="n">
        <f aca="false">I228*H228</f>
        <v>0</v>
      </c>
      <c r="K228" s="71" t="n">
        <v>0</v>
      </c>
      <c r="L228" s="66" t="n">
        <f aca="false">IFERROR(VLOOKUP(A228,'MEMO CALCULO 05'!$B$2:$E$299,4,0),0)</f>
        <v>0</v>
      </c>
      <c r="M228" s="72" t="n">
        <f aca="false">L228*H228</f>
        <v>0</v>
      </c>
      <c r="N228" s="73" t="n">
        <v>0</v>
      </c>
      <c r="O228" s="74" t="n">
        <f aca="false">I228+L228</f>
        <v>0</v>
      </c>
      <c r="P228" s="75" t="n">
        <f aca="false">J228+M228</f>
        <v>0</v>
      </c>
      <c r="Q228" s="76" t="n">
        <f aca="false">K228+N228</f>
        <v>0</v>
      </c>
      <c r="R228" s="62"/>
      <c r="T228" s="62"/>
    </row>
    <row r="229" customFormat="false" ht="32.8" hidden="false" customHeight="false" outlineLevel="0" collapsed="false">
      <c r="A229" s="63" t="s">
        <v>448</v>
      </c>
      <c r="B229" s="64" t="s">
        <v>449</v>
      </c>
      <c r="C229" s="65" t="s">
        <v>34</v>
      </c>
      <c r="D229" s="66" t="n">
        <v>56</v>
      </c>
      <c r="E229" s="66" t="n">
        <v>0</v>
      </c>
      <c r="F229" s="66"/>
      <c r="G229" s="66" t="n">
        <f aca="false">D229+E229-F229</f>
        <v>56</v>
      </c>
      <c r="H229" s="68" t="n">
        <v>417.703</v>
      </c>
      <c r="I229" s="69" t="n">
        <v>56</v>
      </c>
      <c r="J229" s="70" t="n">
        <f aca="false">I229*H229</f>
        <v>23391.368</v>
      </c>
      <c r="K229" s="71" t="n">
        <f aca="false">I229/G229</f>
        <v>1</v>
      </c>
      <c r="L229" s="66" t="n">
        <f aca="false">IFERROR(VLOOKUP(A229,'MEMO CALCULO 05'!$B$2:$E$299,4,0),0)</f>
        <v>0</v>
      </c>
      <c r="M229" s="72" t="n">
        <f aca="false">L229*H229</f>
        <v>0</v>
      </c>
      <c r="N229" s="73" t="n">
        <f aca="false">L229/G229</f>
        <v>0</v>
      </c>
      <c r="O229" s="74" t="n">
        <f aca="false">I229+L229</f>
        <v>56</v>
      </c>
      <c r="P229" s="75" t="n">
        <f aca="false">J229+M229</f>
        <v>23391.368</v>
      </c>
      <c r="Q229" s="76" t="n">
        <f aca="false">K229+N229</f>
        <v>1</v>
      </c>
      <c r="R229" s="62"/>
      <c r="S229" s="81"/>
      <c r="T229" s="62"/>
    </row>
    <row r="230" customFormat="false" ht="13.8" hidden="false" customHeight="false" outlineLevel="0" collapsed="false">
      <c r="A230" s="53" t="s">
        <v>450</v>
      </c>
      <c r="B230" s="54" t="s">
        <v>451</v>
      </c>
      <c r="C230" s="55"/>
      <c r="D230" s="56"/>
      <c r="E230" s="56"/>
      <c r="F230" s="56"/>
      <c r="G230" s="56"/>
      <c r="H230" s="77"/>
      <c r="I230" s="57"/>
      <c r="J230" s="58"/>
      <c r="K230" s="59"/>
      <c r="L230" s="92"/>
      <c r="M230" s="61" t="n">
        <f aca="false">SUM(M231:M235)</f>
        <v>4478.0309924</v>
      </c>
      <c r="N230" s="58"/>
      <c r="O230" s="58"/>
      <c r="P230" s="61" t="n">
        <f aca="false">SUM(P231:P235)</f>
        <v>25645.593114887</v>
      </c>
      <c r="Q230" s="59"/>
      <c r="R230" s="62"/>
      <c r="T230" s="62"/>
    </row>
    <row r="231" customFormat="false" ht="32.8" hidden="false" customHeight="false" outlineLevel="0" collapsed="false">
      <c r="A231" s="63" t="s">
        <v>452</v>
      </c>
      <c r="B231" s="64" t="s">
        <v>453</v>
      </c>
      <c r="C231" s="65" t="s">
        <v>37</v>
      </c>
      <c r="D231" s="66" t="n">
        <v>12.31</v>
      </c>
      <c r="E231" s="66" t="n">
        <v>0</v>
      </c>
      <c r="F231" s="66"/>
      <c r="G231" s="66" t="n">
        <f aca="false">D231+E231-F231</f>
        <v>12.31</v>
      </c>
      <c r="H231" s="68" t="n">
        <v>1009.173424</v>
      </c>
      <c r="I231" s="69" t="n">
        <v>9.8</v>
      </c>
      <c r="J231" s="70" t="n">
        <f aca="false">I231*H231</f>
        <v>9889.8995552</v>
      </c>
      <c r="K231" s="71" t="n">
        <f aca="false">I231/G231</f>
        <v>0.796100731112916</v>
      </c>
      <c r="L231" s="66" t="n">
        <f aca="false">IFERROR(VLOOKUP(A231,'MEMO CALCULO 05'!$B$2:$E$299,4,0),0)</f>
        <v>2.51</v>
      </c>
      <c r="M231" s="72" t="n">
        <f aca="false">L231*H231</f>
        <v>2533.02529424</v>
      </c>
      <c r="N231" s="73" t="n">
        <f aca="false">L231/G231</f>
        <v>0.203899268887084</v>
      </c>
      <c r="O231" s="74" t="n">
        <f aca="false">I231+L231</f>
        <v>12.31</v>
      </c>
      <c r="P231" s="75" t="n">
        <f aca="false">J231+M231</f>
        <v>12422.92484944</v>
      </c>
      <c r="Q231" s="76" t="n">
        <f aca="false">K231+N231</f>
        <v>1</v>
      </c>
      <c r="R231" s="62"/>
      <c r="T231" s="62"/>
    </row>
    <row r="232" customFormat="false" ht="32.8" hidden="false" customHeight="false" outlineLevel="0" collapsed="false">
      <c r="A232" s="63" t="s">
        <v>454</v>
      </c>
      <c r="B232" s="64" t="s">
        <v>455</v>
      </c>
      <c r="C232" s="65" t="s">
        <v>34</v>
      </c>
      <c r="D232" s="66" t="n">
        <v>21.52</v>
      </c>
      <c r="E232" s="66" t="n">
        <v>5.1</v>
      </c>
      <c r="F232" s="66"/>
      <c r="G232" s="66" t="n">
        <f aca="false">D232+E232-F232</f>
        <v>26.62</v>
      </c>
      <c r="H232" s="68" t="n">
        <v>365.335572</v>
      </c>
      <c r="I232" s="69" t="n">
        <v>21.52</v>
      </c>
      <c r="J232" s="70" t="n">
        <f aca="false">I232*H232</f>
        <v>7862.02150944</v>
      </c>
      <c r="K232" s="71" t="n">
        <f aca="false">I232/G232</f>
        <v>0.808414725770098</v>
      </c>
      <c r="L232" s="66" t="n">
        <f aca="false">IFERROR(VLOOKUP(A232,'MEMO CALCULO 05'!$B$2:$E$299,4,0),0)</f>
        <v>5.1</v>
      </c>
      <c r="M232" s="72" t="n">
        <f aca="false">L232*H232</f>
        <v>1863.2114172</v>
      </c>
      <c r="N232" s="73" t="n">
        <f aca="false">L232/G232</f>
        <v>0.191585274229902</v>
      </c>
      <c r="O232" s="74" t="n">
        <f aca="false">I232+L232</f>
        <v>26.62</v>
      </c>
      <c r="P232" s="75" t="n">
        <f aca="false">J232+M232</f>
        <v>9725.23292664</v>
      </c>
      <c r="Q232" s="76" t="n">
        <f aca="false">K232+N232</f>
        <v>1</v>
      </c>
      <c r="R232" s="62"/>
      <c r="T232" s="62"/>
    </row>
    <row r="233" customFormat="false" ht="32.8" hidden="false" customHeight="false" outlineLevel="0" collapsed="false">
      <c r="A233" s="63" t="s">
        <v>456</v>
      </c>
      <c r="B233" s="64" t="s">
        <v>457</v>
      </c>
      <c r="C233" s="65" t="s">
        <v>34</v>
      </c>
      <c r="D233" s="66" t="n">
        <v>7.47</v>
      </c>
      <c r="E233" s="66" t="n">
        <v>0</v>
      </c>
      <c r="F233" s="66"/>
      <c r="G233" s="66" t="n">
        <f aca="false">D233+E233-F233</f>
        <v>7.47</v>
      </c>
      <c r="H233" s="68" t="n">
        <v>194.079004</v>
      </c>
      <c r="I233" s="69" t="n">
        <v>7.47</v>
      </c>
      <c r="J233" s="70" t="n">
        <f aca="false">I233*H233</f>
        <v>1449.77015988</v>
      </c>
      <c r="K233" s="71" t="n">
        <f aca="false">I233/G233</f>
        <v>1</v>
      </c>
      <c r="L233" s="66" t="n">
        <f aca="false">IFERROR(VLOOKUP(A233,'MEMO CALCULO 05'!$B$2:$E$299,4,0),0)</f>
        <v>0</v>
      </c>
      <c r="M233" s="72" t="n">
        <f aca="false">L233*H233</f>
        <v>0</v>
      </c>
      <c r="N233" s="73" t="n">
        <f aca="false">L233/G233</f>
        <v>0</v>
      </c>
      <c r="O233" s="74" t="n">
        <f aca="false">I233+L233</f>
        <v>7.47</v>
      </c>
      <c r="P233" s="75" t="n">
        <f aca="false">J233+M233</f>
        <v>1449.77015988</v>
      </c>
      <c r="Q233" s="76" t="n">
        <f aca="false">K233+N233</f>
        <v>1</v>
      </c>
      <c r="R233" s="62"/>
      <c r="T233" s="62"/>
    </row>
    <row r="234" customFormat="false" ht="22.35" hidden="false" customHeight="false" outlineLevel="0" collapsed="false">
      <c r="A234" s="63" t="s">
        <v>458</v>
      </c>
      <c r="B234" s="64" t="s">
        <v>459</v>
      </c>
      <c r="C234" s="65" t="s">
        <v>34</v>
      </c>
      <c r="D234" s="66" t="n">
        <v>1.98</v>
      </c>
      <c r="E234" s="66" t="n">
        <v>0</v>
      </c>
      <c r="F234" s="66"/>
      <c r="G234" s="66" t="n">
        <f aca="false">D234+E234-F234</f>
        <v>1.98</v>
      </c>
      <c r="H234" s="68" t="n">
        <v>908.825344</v>
      </c>
      <c r="I234" s="69" t="n">
        <v>1.89</v>
      </c>
      <c r="J234" s="70" t="n">
        <f aca="false">I234*H234</f>
        <v>1717.67990016</v>
      </c>
      <c r="K234" s="71" t="n">
        <f aca="false">I234/G234</f>
        <v>0.954545454545455</v>
      </c>
      <c r="L234" s="66" t="n">
        <f aca="false">IFERROR(VLOOKUP(A234,'MEMO CALCULO 05'!$B$2:$E$299,4,0),0)</f>
        <v>0.09</v>
      </c>
      <c r="M234" s="72" t="n">
        <f aca="false">L234*H234</f>
        <v>81.79428096</v>
      </c>
      <c r="N234" s="73" t="n">
        <f aca="false">L234/G234</f>
        <v>0.0454545454545455</v>
      </c>
      <c r="O234" s="74" t="n">
        <f aca="false">I234+L234</f>
        <v>1.98</v>
      </c>
      <c r="P234" s="75" t="n">
        <f aca="false">J234+M234</f>
        <v>1799.47418112</v>
      </c>
      <c r="Q234" s="76" t="n">
        <f aca="false">K234+N234</f>
        <v>1</v>
      </c>
      <c r="R234" s="62"/>
      <c r="T234" s="62"/>
    </row>
    <row r="235" customFormat="false" ht="13.8" hidden="false" customHeight="false" outlineLevel="0" collapsed="false">
      <c r="A235" s="63" t="s">
        <v>460</v>
      </c>
      <c r="B235" s="64" t="s">
        <v>461</v>
      </c>
      <c r="C235" s="65" t="s">
        <v>462</v>
      </c>
      <c r="D235" s="66" t="n">
        <v>4.27</v>
      </c>
      <c r="E235" s="66" t="n">
        <v>5.55</v>
      </c>
      <c r="F235" s="66"/>
      <c r="G235" s="66" t="n">
        <f aca="false">D235+E235-F235</f>
        <v>9.82</v>
      </c>
      <c r="H235" s="68" t="n">
        <v>213.957756730211</v>
      </c>
      <c r="I235" s="69" t="n">
        <v>1.16</v>
      </c>
      <c r="J235" s="70" t="n">
        <f aca="false">I235*H235</f>
        <v>248.190997807045</v>
      </c>
      <c r="K235" s="71" t="n">
        <f aca="false">I235/G235</f>
        <v>0.118126272912424</v>
      </c>
      <c r="L235" s="66" t="n">
        <f aca="false">IFERROR(VLOOKUP(A235,'MEMO CALCULO 05'!$B$2:$E$299,4,0),0)</f>
        <v>0</v>
      </c>
      <c r="M235" s="72" t="n">
        <f aca="false">L235*H235</f>
        <v>0</v>
      </c>
      <c r="N235" s="73" t="n">
        <f aca="false">L235/G235</f>
        <v>0</v>
      </c>
      <c r="O235" s="74" t="n">
        <f aca="false">I235+L235</f>
        <v>1.16</v>
      </c>
      <c r="P235" s="75" t="n">
        <f aca="false">J235+M235</f>
        <v>248.190997807045</v>
      </c>
      <c r="Q235" s="76" t="n">
        <f aca="false">K235+N235</f>
        <v>0.118126272912424</v>
      </c>
      <c r="R235" s="62"/>
      <c r="T235" s="62"/>
    </row>
    <row r="236" customFormat="false" ht="13.8" hidden="false" customHeight="false" outlineLevel="0" collapsed="false">
      <c r="A236" s="53" t="n">
        <v>21</v>
      </c>
      <c r="B236" s="54" t="s">
        <v>463</v>
      </c>
      <c r="C236" s="55"/>
      <c r="D236" s="56"/>
      <c r="E236" s="56"/>
      <c r="F236" s="56"/>
      <c r="G236" s="56"/>
      <c r="H236" s="77"/>
      <c r="I236" s="57"/>
      <c r="J236" s="58"/>
      <c r="K236" s="59"/>
      <c r="L236" s="92"/>
      <c r="M236" s="61" t="n">
        <f aca="false">SUM(M237:M241)</f>
        <v>4285.44782708735</v>
      </c>
      <c r="N236" s="58"/>
      <c r="O236" s="58"/>
      <c r="P236" s="61" t="n">
        <f aca="false">SUM(P237:P241)</f>
        <v>21234.7331667502</v>
      </c>
      <c r="Q236" s="59"/>
      <c r="R236" s="62"/>
      <c r="T236" s="62"/>
    </row>
    <row r="237" customFormat="false" ht="22.35" hidden="false" customHeight="false" outlineLevel="0" collapsed="false">
      <c r="A237" s="63" t="s">
        <v>464</v>
      </c>
      <c r="B237" s="64" t="s">
        <v>465</v>
      </c>
      <c r="C237" s="65" t="s">
        <v>57</v>
      </c>
      <c r="D237" s="66" t="n">
        <v>28</v>
      </c>
      <c r="E237" s="66" t="n">
        <v>0</v>
      </c>
      <c r="F237" s="66"/>
      <c r="G237" s="66" t="n">
        <f aca="false">D237+E237-F237</f>
        <v>28</v>
      </c>
      <c r="H237" s="68" t="n">
        <v>27.58014</v>
      </c>
      <c r="I237" s="69" t="n">
        <v>0</v>
      </c>
      <c r="J237" s="70" t="n">
        <f aca="false">I237*H237</f>
        <v>0</v>
      </c>
      <c r="K237" s="71" t="n">
        <f aca="false">I237/G237</f>
        <v>0</v>
      </c>
      <c r="L237" s="66" t="n">
        <f aca="false">IFERROR(VLOOKUP(A237,'MEMO CALCULO 05'!$B$2:$E$299,4,0),0)</f>
        <v>28</v>
      </c>
      <c r="M237" s="72" t="n">
        <f aca="false">L237*H237</f>
        <v>772.24392</v>
      </c>
      <c r="N237" s="73" t="n">
        <f aca="false">L237/G237</f>
        <v>1</v>
      </c>
      <c r="O237" s="74" t="n">
        <f aca="false">I237+L237</f>
        <v>28</v>
      </c>
      <c r="P237" s="75" t="n">
        <f aca="false">J237+M237</f>
        <v>772.24392</v>
      </c>
      <c r="Q237" s="76" t="n">
        <f aca="false">K237+N237</f>
        <v>1</v>
      </c>
      <c r="R237" s="62"/>
      <c r="T237" s="62"/>
    </row>
    <row r="238" customFormat="false" ht="32.8" hidden="false" customHeight="false" outlineLevel="0" collapsed="false">
      <c r="A238" s="63" t="s">
        <v>466</v>
      </c>
      <c r="B238" s="64" t="s">
        <v>467</v>
      </c>
      <c r="C238" s="65" t="s">
        <v>57</v>
      </c>
      <c r="D238" s="66" t="n">
        <v>5</v>
      </c>
      <c r="E238" s="66" t="n">
        <v>0</v>
      </c>
      <c r="F238" s="66"/>
      <c r="G238" s="66" t="n">
        <f aca="false">D238+E238-F238</f>
        <v>5</v>
      </c>
      <c r="H238" s="68" t="n">
        <v>221.5241</v>
      </c>
      <c r="I238" s="69" t="n">
        <v>0</v>
      </c>
      <c r="J238" s="70" t="n">
        <f aca="false">I238*H238</f>
        <v>0</v>
      </c>
      <c r="K238" s="71" t="n">
        <f aca="false">I238/G238</f>
        <v>0</v>
      </c>
      <c r="L238" s="66" t="n">
        <f aca="false">IFERROR(VLOOKUP(A238,'MEMO CALCULO 05'!$B$2:$E$299,4,0),0)</f>
        <v>5</v>
      </c>
      <c r="M238" s="72" t="n">
        <f aca="false">L238*H238</f>
        <v>1107.6205</v>
      </c>
      <c r="N238" s="73" t="n">
        <f aca="false">L238/G238</f>
        <v>1</v>
      </c>
      <c r="O238" s="74" t="n">
        <f aca="false">I238+L238</f>
        <v>5</v>
      </c>
      <c r="P238" s="75" t="n">
        <f aca="false">J238+M238</f>
        <v>1107.6205</v>
      </c>
      <c r="Q238" s="76" t="n">
        <f aca="false">K238+N238</f>
        <v>1</v>
      </c>
      <c r="R238" s="62"/>
      <c r="T238" s="62"/>
    </row>
    <row r="239" customFormat="false" ht="22.35" hidden="false" customHeight="false" outlineLevel="0" collapsed="false">
      <c r="A239" s="63" t="s">
        <v>468</v>
      </c>
      <c r="B239" s="64" t="s">
        <v>469</v>
      </c>
      <c r="C239" s="65" t="s">
        <v>37</v>
      </c>
      <c r="D239" s="66" t="n">
        <v>82.3</v>
      </c>
      <c r="E239" s="66" t="n">
        <v>8</v>
      </c>
      <c r="F239" s="66"/>
      <c r="G239" s="66" t="n">
        <f aca="false">D239+E239-F239</f>
        <v>90.3</v>
      </c>
      <c r="H239" s="68" t="n">
        <v>152.849032</v>
      </c>
      <c r="I239" s="69" t="n">
        <v>82.3</v>
      </c>
      <c r="J239" s="70" t="n">
        <f aca="false">I239*H239</f>
        <v>12579.4753336</v>
      </c>
      <c r="K239" s="71" t="n">
        <f aca="false">I239/G239</f>
        <v>0.91140642303433</v>
      </c>
      <c r="L239" s="66" t="n">
        <f aca="false">IFERROR(VLOOKUP(A239,'MEMO CALCULO 05'!$B$2:$E$299,4,0),0)</f>
        <v>8</v>
      </c>
      <c r="M239" s="72" t="n">
        <f aca="false">L239*H239</f>
        <v>1222.792256</v>
      </c>
      <c r="N239" s="73" t="n">
        <f aca="false">L239/G239</f>
        <v>0.08859357696567</v>
      </c>
      <c r="O239" s="74" t="n">
        <f aca="false">I239+L239</f>
        <v>90.3</v>
      </c>
      <c r="P239" s="75" t="n">
        <f aca="false">J239+M239</f>
        <v>13802.2675896</v>
      </c>
      <c r="Q239" s="76" t="n">
        <f aca="false">K239+N239</f>
        <v>1</v>
      </c>
      <c r="R239" s="62"/>
      <c r="T239" s="62"/>
    </row>
    <row r="240" customFormat="false" ht="43.2" hidden="false" customHeight="false" outlineLevel="0" collapsed="false">
      <c r="A240" s="63" t="s">
        <v>470</v>
      </c>
      <c r="B240" s="64" t="s">
        <v>471</v>
      </c>
      <c r="C240" s="65" t="s">
        <v>37</v>
      </c>
      <c r="D240" s="66" t="n">
        <v>8.01</v>
      </c>
      <c r="E240" s="66" t="n">
        <v>0</v>
      </c>
      <c r="F240" s="66"/>
      <c r="G240" s="66" t="n">
        <f aca="false">D240+E240-F240</f>
        <v>8.01</v>
      </c>
      <c r="H240" s="68" t="n">
        <v>560.820402385754</v>
      </c>
      <c r="I240" s="69" t="n">
        <v>6.1</v>
      </c>
      <c r="J240" s="70" t="n">
        <f aca="false">I240*H240</f>
        <v>3421.0044545531</v>
      </c>
      <c r="K240" s="71" t="n">
        <f aca="false">I240/G240</f>
        <v>0.761548064918851</v>
      </c>
      <c r="L240" s="66" t="n">
        <f aca="false">IFERROR(VLOOKUP(A240,'MEMO CALCULO 05'!$B$2:$E$299,4,0),0)</f>
        <v>1.91</v>
      </c>
      <c r="M240" s="72" t="n">
        <f aca="false">L240*H240</f>
        <v>1071.16696855679</v>
      </c>
      <c r="N240" s="73" t="n">
        <f aca="false">L240/G240</f>
        <v>0.238451935081149</v>
      </c>
      <c r="O240" s="74" t="n">
        <f aca="false">I240+L240</f>
        <v>8.01</v>
      </c>
      <c r="P240" s="75" t="n">
        <f aca="false">J240+M240</f>
        <v>4492.17142310989</v>
      </c>
      <c r="Q240" s="76" t="n">
        <f aca="false">K240+N240</f>
        <v>1</v>
      </c>
      <c r="R240" s="62"/>
      <c r="T240" s="62"/>
      <c r="V240" s="62"/>
    </row>
    <row r="241" customFormat="false" ht="13.8" hidden="false" customHeight="false" outlineLevel="0" collapsed="false">
      <c r="A241" s="63" t="s">
        <v>472</v>
      </c>
      <c r="B241" s="64" t="s">
        <v>473</v>
      </c>
      <c r="C241" s="65" t="s">
        <v>57</v>
      </c>
      <c r="D241" s="66" t="n">
        <v>20</v>
      </c>
      <c r="E241" s="66" t="n">
        <v>0</v>
      </c>
      <c r="F241" s="66"/>
      <c r="G241" s="66" t="n">
        <f aca="false">D241+E241-F241</f>
        <v>20</v>
      </c>
      <c r="H241" s="68" t="n">
        <v>55.81209126528</v>
      </c>
      <c r="I241" s="69" t="n">
        <v>17</v>
      </c>
      <c r="J241" s="70" t="n">
        <f aca="false">I241*H241</f>
        <v>948.80555150976</v>
      </c>
      <c r="K241" s="71" t="n">
        <f aca="false">I241/G241</f>
        <v>0.85</v>
      </c>
      <c r="L241" s="66" t="n">
        <f aca="false">IFERROR(VLOOKUP(A241,'MEMO CALCULO 05'!$B$2:$E$299,4,0),0)</f>
        <v>2</v>
      </c>
      <c r="M241" s="72" t="n">
        <f aca="false">L241*H241</f>
        <v>111.62418253056</v>
      </c>
      <c r="N241" s="73" t="n">
        <f aca="false">L241/G241</f>
        <v>0.1</v>
      </c>
      <c r="O241" s="74" t="n">
        <f aca="false">I241+L241</f>
        <v>19</v>
      </c>
      <c r="P241" s="75" t="n">
        <f aca="false">J241+M241</f>
        <v>1060.42973404032</v>
      </c>
      <c r="Q241" s="76" t="n">
        <f aca="false">K241+N241</f>
        <v>0.95</v>
      </c>
      <c r="R241" s="62"/>
      <c r="T241" s="62"/>
    </row>
    <row r="242" customFormat="false" ht="13.8" hidden="false" customHeight="false" outlineLevel="0" collapsed="false">
      <c r="A242" s="53" t="n">
        <v>22</v>
      </c>
      <c r="B242" s="54" t="s">
        <v>474</v>
      </c>
      <c r="C242" s="55"/>
      <c r="D242" s="56"/>
      <c r="E242" s="56"/>
      <c r="F242" s="56"/>
      <c r="G242" s="56"/>
      <c r="H242" s="77"/>
      <c r="I242" s="57"/>
      <c r="J242" s="58"/>
      <c r="K242" s="59"/>
      <c r="L242" s="92"/>
      <c r="M242" s="61" t="n">
        <f aca="false">SUM(M243:M244)</f>
        <v>2675.678712</v>
      </c>
      <c r="N242" s="58"/>
      <c r="O242" s="58"/>
      <c r="P242" s="61" t="n">
        <f aca="false">SUM(P243:P244)</f>
        <v>6689.19678</v>
      </c>
      <c r="Q242" s="59"/>
      <c r="R242" s="62"/>
      <c r="T242" s="62"/>
    </row>
    <row r="243" customFormat="false" ht="32.8" hidden="false" customHeight="false" outlineLevel="0" collapsed="false">
      <c r="A243" s="63" t="s">
        <v>475</v>
      </c>
      <c r="B243" s="64" t="s">
        <v>476</v>
      </c>
      <c r="C243" s="65" t="s">
        <v>57</v>
      </c>
      <c r="D243" s="66" t="n">
        <v>0.75</v>
      </c>
      <c r="E243" s="66" t="n">
        <v>0</v>
      </c>
      <c r="F243" s="66"/>
      <c r="G243" s="66" t="n">
        <f aca="false">D243+E243-F243</f>
        <v>0.75</v>
      </c>
      <c r="H243" s="68" t="n">
        <v>8918.92904</v>
      </c>
      <c r="I243" s="69" t="n">
        <v>0.45</v>
      </c>
      <c r="J243" s="70" t="n">
        <f aca="false">I243*H243</f>
        <v>4013.518068</v>
      </c>
      <c r="K243" s="71" t="n">
        <f aca="false">I243/G243</f>
        <v>0.6</v>
      </c>
      <c r="L243" s="66" t="n">
        <f aca="false">IFERROR(VLOOKUP(A243,'MEMO CALCULO 05'!$B$2:$E$299,4,0),0)</f>
        <v>0.3</v>
      </c>
      <c r="M243" s="72" t="n">
        <f aca="false">L243*H243</f>
        <v>2675.678712</v>
      </c>
      <c r="N243" s="73" t="n">
        <f aca="false">L243/G243</f>
        <v>0.4</v>
      </c>
      <c r="O243" s="74" t="n">
        <f aca="false">I243+L243</f>
        <v>0.75</v>
      </c>
      <c r="P243" s="75" t="n">
        <f aca="false">J243+M243</f>
        <v>6689.19678</v>
      </c>
      <c r="Q243" s="76" t="n">
        <f aca="false">K243+N243</f>
        <v>1</v>
      </c>
      <c r="R243" s="62"/>
      <c r="T243" s="62"/>
    </row>
    <row r="244" customFormat="false" ht="32.8" hidden="false" customHeight="false" outlineLevel="0" collapsed="false">
      <c r="A244" s="63" t="s">
        <v>477</v>
      </c>
      <c r="B244" s="64" t="s">
        <v>478</v>
      </c>
      <c r="C244" s="65" t="s">
        <v>37</v>
      </c>
      <c r="D244" s="66" t="n">
        <v>0</v>
      </c>
      <c r="E244" s="66" t="n">
        <v>0</v>
      </c>
      <c r="F244" s="66"/>
      <c r="G244" s="66" t="n">
        <f aca="false">D244+E244-F244</f>
        <v>0</v>
      </c>
      <c r="H244" s="68" t="n">
        <v>39.1323924552316</v>
      </c>
      <c r="I244" s="69" t="n">
        <v>0</v>
      </c>
      <c r="J244" s="70" t="n">
        <f aca="false">I244*H244</f>
        <v>0</v>
      </c>
      <c r="K244" s="71" t="n">
        <v>0</v>
      </c>
      <c r="L244" s="66" t="n">
        <f aca="false">IFERROR(VLOOKUP(A244,'MEMO CALCULO 05'!$B$2:$E$299,4,0),0)</f>
        <v>0</v>
      </c>
      <c r="M244" s="72" t="n">
        <f aca="false">L244*H244</f>
        <v>0</v>
      </c>
      <c r="N244" s="73" t="n">
        <v>0</v>
      </c>
      <c r="O244" s="74" t="n">
        <f aca="false">I244+L244</f>
        <v>0</v>
      </c>
      <c r="P244" s="75" t="n">
        <f aca="false">J244+M244</f>
        <v>0</v>
      </c>
      <c r="Q244" s="76" t="n">
        <f aca="false">K244+N244</f>
        <v>0</v>
      </c>
      <c r="R244" s="62"/>
      <c r="T244" s="62"/>
    </row>
    <row r="245" customFormat="false" ht="13.8" hidden="false" customHeight="false" outlineLevel="0" collapsed="false">
      <c r="A245" s="53" t="n">
        <v>23</v>
      </c>
      <c r="B245" s="54" t="s">
        <v>479</v>
      </c>
      <c r="C245" s="55"/>
      <c r="D245" s="56"/>
      <c r="E245" s="56"/>
      <c r="F245" s="56"/>
      <c r="G245" s="56"/>
      <c r="H245" s="77"/>
      <c r="I245" s="57"/>
      <c r="J245" s="58"/>
      <c r="K245" s="59"/>
      <c r="L245" s="92"/>
      <c r="M245" s="61" t="n">
        <f aca="false">SUM(M246:M247)</f>
        <v>6567.06309028</v>
      </c>
      <c r="N245" s="58"/>
      <c r="O245" s="58"/>
      <c r="P245" s="61" t="n">
        <f aca="false">SUM(P246:P247)</f>
        <v>6567.06309028</v>
      </c>
      <c r="Q245" s="59"/>
      <c r="R245" s="62"/>
      <c r="T245" s="62"/>
    </row>
    <row r="246" customFormat="false" ht="32.8" hidden="false" customHeight="false" outlineLevel="0" collapsed="false">
      <c r="A246" s="63" t="s">
        <v>480</v>
      </c>
      <c r="B246" s="64" t="s">
        <v>481</v>
      </c>
      <c r="C246" s="65" t="s">
        <v>64</v>
      </c>
      <c r="D246" s="66" t="n">
        <v>0</v>
      </c>
      <c r="E246" s="66" t="n">
        <v>0</v>
      </c>
      <c r="F246" s="66"/>
      <c r="G246" s="66" t="n">
        <f aca="false">D246+E246-F246</f>
        <v>0</v>
      </c>
      <c r="H246" s="68" t="n">
        <v>89.305636</v>
      </c>
      <c r="I246" s="69" t="n">
        <v>0</v>
      </c>
      <c r="J246" s="70" t="n">
        <f aca="false">I246*H246</f>
        <v>0</v>
      </c>
      <c r="K246" s="71" t="n">
        <v>0</v>
      </c>
      <c r="L246" s="66" t="n">
        <f aca="false">IFERROR(VLOOKUP(A246,'MEMO CALCULO 05'!$B$2:$E$299,4,0),0)</f>
        <v>0</v>
      </c>
      <c r="M246" s="72" t="n">
        <f aca="false">L246*H246</f>
        <v>0</v>
      </c>
      <c r="N246" s="73" t="n">
        <v>0</v>
      </c>
      <c r="O246" s="74" t="n">
        <f aca="false">I246+L246</f>
        <v>0</v>
      </c>
      <c r="P246" s="75" t="n">
        <f aca="false">J246+M246</f>
        <v>0</v>
      </c>
      <c r="Q246" s="76" t="n">
        <f aca="false">K246+N246</f>
        <v>0</v>
      </c>
      <c r="R246" s="62"/>
      <c r="T246" s="62"/>
    </row>
    <row r="247" customFormat="false" ht="13.8" hidden="false" customHeight="false" outlineLevel="0" collapsed="false">
      <c r="A247" s="63" t="s">
        <v>482</v>
      </c>
      <c r="B247" s="64" t="s">
        <v>483</v>
      </c>
      <c r="C247" s="65" t="s">
        <v>34</v>
      </c>
      <c r="D247" s="66" t="n">
        <v>509.41</v>
      </c>
      <c r="E247" s="66" t="n">
        <v>0</v>
      </c>
      <c r="F247" s="66"/>
      <c r="G247" s="66" t="n">
        <f aca="false">D247+E247-F247</f>
        <v>509.41</v>
      </c>
      <c r="H247" s="68" t="n">
        <v>12.891508</v>
      </c>
      <c r="I247" s="69" t="n">
        <v>0</v>
      </c>
      <c r="J247" s="70" t="n">
        <f aca="false">I247*H247</f>
        <v>0</v>
      </c>
      <c r="K247" s="71" t="n">
        <f aca="false">I247/G247</f>
        <v>0</v>
      </c>
      <c r="L247" s="66" t="n">
        <f aca="false">IFERROR(VLOOKUP(A247,'MEMO CALCULO 05'!$B$2:$E$299,4,0),0)</f>
        <v>509.41</v>
      </c>
      <c r="M247" s="72" t="n">
        <f aca="false">L247*H247</f>
        <v>6567.06309028</v>
      </c>
      <c r="N247" s="73" t="n">
        <f aca="false">L247/G247</f>
        <v>1</v>
      </c>
      <c r="O247" s="74" t="n">
        <f aca="false">I247+L247</f>
        <v>509.41</v>
      </c>
      <c r="P247" s="75" t="n">
        <f aca="false">J247+M247</f>
        <v>6567.06309028</v>
      </c>
      <c r="Q247" s="76" t="n">
        <f aca="false">K247+N247</f>
        <v>1</v>
      </c>
      <c r="R247" s="62"/>
      <c r="T247" s="62"/>
    </row>
    <row r="248" customFormat="false" ht="13.8" hidden="false" customHeight="false" outlineLevel="0" collapsed="false">
      <c r="A248" s="53" t="n">
        <v>24</v>
      </c>
      <c r="B248" s="54" t="s">
        <v>484</v>
      </c>
      <c r="C248" s="55"/>
      <c r="D248" s="56"/>
      <c r="E248" s="56"/>
      <c r="F248" s="56"/>
      <c r="G248" s="56"/>
      <c r="H248" s="77"/>
      <c r="I248" s="57"/>
      <c r="J248" s="58"/>
      <c r="K248" s="59"/>
      <c r="L248" s="92"/>
      <c r="M248" s="61" t="n">
        <f aca="false">SUM(M249:M301)</f>
        <v>85872.0072022574</v>
      </c>
      <c r="N248" s="58"/>
      <c r="O248" s="58"/>
      <c r="P248" s="61" t="n">
        <f aca="false">SUM(P249:P301)</f>
        <v>152254.673769989</v>
      </c>
      <c r="Q248" s="59"/>
      <c r="R248" s="62"/>
      <c r="T248" s="62"/>
    </row>
    <row r="249" customFormat="false" ht="13.8" hidden="false" customHeight="false" outlineLevel="0" collapsed="false">
      <c r="A249" s="63" t="s">
        <v>485</v>
      </c>
      <c r="B249" s="64" t="s">
        <v>486</v>
      </c>
      <c r="C249" s="65" t="s">
        <v>57</v>
      </c>
      <c r="D249" s="66" t="n">
        <v>3</v>
      </c>
      <c r="E249" s="66" t="n">
        <v>0</v>
      </c>
      <c r="F249" s="66"/>
      <c r="G249" s="66" t="n">
        <f aca="false">D249+E249-F249</f>
        <v>3</v>
      </c>
      <c r="H249" s="68" t="n">
        <v>55.253772</v>
      </c>
      <c r="I249" s="69" t="n">
        <v>0</v>
      </c>
      <c r="J249" s="70" t="n">
        <f aca="false">I249*H249</f>
        <v>0</v>
      </c>
      <c r="K249" s="71" t="n">
        <f aca="false">I249/G249</f>
        <v>0</v>
      </c>
      <c r="L249" s="66" t="n">
        <f aca="false">IFERROR(VLOOKUP(A249,'MEMO CALCULO 05'!$B$2:$E$299,4,0),0)</f>
        <v>0</v>
      </c>
      <c r="M249" s="72" t="n">
        <f aca="false">L249*H249</f>
        <v>0</v>
      </c>
      <c r="N249" s="73" t="n">
        <f aca="false">L249/G249</f>
        <v>0</v>
      </c>
      <c r="O249" s="74" t="n">
        <f aca="false">I249+L249</f>
        <v>0</v>
      </c>
      <c r="P249" s="75" t="n">
        <f aca="false">J249+M249</f>
        <v>0</v>
      </c>
      <c r="Q249" s="76" t="n">
        <f aca="false">K249+N249</f>
        <v>0</v>
      </c>
      <c r="R249" s="62"/>
      <c r="T249" s="62"/>
    </row>
    <row r="250" customFormat="false" ht="13.8" hidden="false" customHeight="false" outlineLevel="0" collapsed="false">
      <c r="A250" s="63" t="s">
        <v>487</v>
      </c>
      <c r="B250" s="64" t="s">
        <v>488</v>
      </c>
      <c r="C250" s="65" t="s">
        <v>34</v>
      </c>
      <c r="D250" s="66" t="n">
        <v>85.54</v>
      </c>
      <c r="E250" s="66" t="n">
        <v>0</v>
      </c>
      <c r="F250" s="66"/>
      <c r="G250" s="66" t="n">
        <f aca="false">D250+E250-F250</f>
        <v>85.54</v>
      </c>
      <c r="H250" s="68" t="n">
        <v>1.39027811465964</v>
      </c>
      <c r="I250" s="69" t="n">
        <v>0</v>
      </c>
      <c r="J250" s="70" t="n">
        <f aca="false">I250*H250</f>
        <v>0</v>
      </c>
      <c r="K250" s="71" t="n">
        <f aca="false">I250/G250</f>
        <v>0</v>
      </c>
      <c r="L250" s="66" t="n">
        <f aca="false">IFERROR(VLOOKUP(A250,'MEMO CALCULO 05'!$B$2:$E$299,4,0),0)</f>
        <v>0</v>
      </c>
      <c r="M250" s="72" t="n">
        <f aca="false">L250*H250</f>
        <v>0</v>
      </c>
      <c r="N250" s="73" t="n">
        <f aca="false">L250/G250</f>
        <v>0</v>
      </c>
      <c r="O250" s="74" t="n">
        <f aca="false">I250+L250</f>
        <v>0</v>
      </c>
      <c r="P250" s="75" t="n">
        <f aca="false">J250+M250</f>
        <v>0</v>
      </c>
      <c r="Q250" s="76" t="n">
        <f aca="false">K250+N250</f>
        <v>0</v>
      </c>
      <c r="R250" s="62"/>
      <c r="T250" s="62"/>
    </row>
    <row r="251" customFormat="false" ht="22.35" hidden="false" customHeight="false" outlineLevel="0" collapsed="false">
      <c r="A251" s="63" t="s">
        <v>489</v>
      </c>
      <c r="B251" s="64" t="s">
        <v>490</v>
      </c>
      <c r="C251" s="65" t="s">
        <v>37</v>
      </c>
      <c r="D251" s="66" t="n">
        <v>89.4</v>
      </c>
      <c r="E251" s="66" t="n">
        <v>0</v>
      </c>
      <c r="F251" s="66"/>
      <c r="G251" s="66" t="n">
        <f aca="false">D251+E251-F251</f>
        <v>89.4</v>
      </c>
      <c r="H251" s="68" t="n">
        <v>14.945014290948</v>
      </c>
      <c r="I251" s="69" t="n">
        <v>24</v>
      </c>
      <c r="J251" s="70" t="n">
        <f aca="false">I251*H251</f>
        <v>358.680342982752</v>
      </c>
      <c r="K251" s="71" t="n">
        <f aca="false">I251/G251</f>
        <v>0.268456375838926</v>
      </c>
      <c r="L251" s="66" t="n">
        <f aca="false">IFERROR(VLOOKUP(A251,'MEMO CALCULO 05'!$B$2:$E$299,4,0),0)</f>
        <v>0</v>
      </c>
      <c r="M251" s="72" t="n">
        <f aca="false">L251*H251</f>
        <v>0</v>
      </c>
      <c r="N251" s="73" t="n">
        <f aca="false">L251/G251</f>
        <v>0</v>
      </c>
      <c r="O251" s="74" t="n">
        <f aca="false">I251+L251</f>
        <v>24</v>
      </c>
      <c r="P251" s="75" t="n">
        <f aca="false">J251+M251</f>
        <v>358.680342982752</v>
      </c>
      <c r="Q251" s="76" t="n">
        <f aca="false">K251+N251</f>
        <v>0.268456375838926</v>
      </c>
      <c r="R251" s="62"/>
      <c r="T251" s="62"/>
    </row>
    <row r="252" customFormat="false" ht="22.35" hidden="false" customHeight="false" outlineLevel="0" collapsed="false">
      <c r="A252" s="63" t="s">
        <v>491</v>
      </c>
      <c r="B252" s="64" t="s">
        <v>492</v>
      </c>
      <c r="C252" s="65" t="s">
        <v>37</v>
      </c>
      <c r="D252" s="66" t="n">
        <v>24.13</v>
      </c>
      <c r="E252" s="66" t="n">
        <v>0</v>
      </c>
      <c r="F252" s="66"/>
      <c r="G252" s="66" t="n">
        <f aca="false">D252+E252-F252</f>
        <v>24.13</v>
      </c>
      <c r="H252" s="68" t="n">
        <v>14.8546163535277</v>
      </c>
      <c r="I252" s="69" t="n">
        <v>7.41</v>
      </c>
      <c r="J252" s="70" t="n">
        <f aca="false">I252*H252</f>
        <v>110.07270717964</v>
      </c>
      <c r="K252" s="71" t="n">
        <f aca="false">I252/G252</f>
        <v>0.307086614173228</v>
      </c>
      <c r="L252" s="66" t="n">
        <f aca="false">IFERROR(VLOOKUP(A252,'MEMO CALCULO 05'!$B$2:$E$299,4,0),0)</f>
        <v>0</v>
      </c>
      <c r="M252" s="72" t="n">
        <f aca="false">L252*H252</f>
        <v>0</v>
      </c>
      <c r="N252" s="73" t="n">
        <f aca="false">L252/G252</f>
        <v>0</v>
      </c>
      <c r="O252" s="74" t="n">
        <f aca="false">I252+L252</f>
        <v>7.41</v>
      </c>
      <c r="P252" s="75" t="n">
        <f aca="false">J252+M252</f>
        <v>110.07270717964</v>
      </c>
      <c r="Q252" s="76" t="n">
        <f aca="false">K252+N252</f>
        <v>0.307086614173228</v>
      </c>
      <c r="R252" s="62"/>
      <c r="T252" s="62"/>
    </row>
    <row r="253" customFormat="false" ht="13.8" hidden="false" customHeight="false" outlineLevel="0" collapsed="false">
      <c r="A253" s="63" t="s">
        <v>493</v>
      </c>
      <c r="B253" s="64" t="s">
        <v>494</v>
      </c>
      <c r="C253" s="65" t="s">
        <v>37</v>
      </c>
      <c r="D253" s="66" t="n">
        <v>27.36</v>
      </c>
      <c r="E253" s="66" t="n">
        <v>79.38</v>
      </c>
      <c r="F253" s="66"/>
      <c r="G253" s="66" t="n">
        <f aca="false">D253+E253-F253</f>
        <v>106.74</v>
      </c>
      <c r="H253" s="68" t="n">
        <v>25.60642</v>
      </c>
      <c r="I253" s="69" t="n">
        <v>106.74</v>
      </c>
      <c r="J253" s="70" t="n">
        <f aca="false">I253*H253</f>
        <v>2733.2292708</v>
      </c>
      <c r="K253" s="71" t="n">
        <f aca="false">I253/G253</f>
        <v>1</v>
      </c>
      <c r="L253" s="66" t="n">
        <f aca="false">IFERROR(VLOOKUP(A253,'MEMO CALCULO 05'!$B$2:$E$299,4,0),0)</f>
        <v>0</v>
      </c>
      <c r="M253" s="72" t="n">
        <f aca="false">L253*H253</f>
        <v>0</v>
      </c>
      <c r="N253" s="73" t="n">
        <f aca="false">L253/G253</f>
        <v>0</v>
      </c>
      <c r="O253" s="74" t="n">
        <f aca="false">I253+L253</f>
        <v>106.74</v>
      </c>
      <c r="P253" s="75" t="n">
        <f aca="false">J253+M253</f>
        <v>2733.2292708</v>
      </c>
      <c r="Q253" s="76" t="n">
        <f aca="false">K253+N253</f>
        <v>1</v>
      </c>
      <c r="R253" s="62"/>
      <c r="T253" s="62"/>
    </row>
    <row r="254" customFormat="false" ht="13.8" hidden="false" customHeight="false" outlineLevel="0" collapsed="false">
      <c r="A254" s="63" t="s">
        <v>495</v>
      </c>
      <c r="B254" s="64" t="s">
        <v>496</v>
      </c>
      <c r="C254" s="65" t="s">
        <v>37</v>
      </c>
      <c r="D254" s="66" t="n">
        <v>6.29</v>
      </c>
      <c r="E254" s="66" t="n">
        <v>5.29</v>
      </c>
      <c r="F254" s="66"/>
      <c r="G254" s="66" t="n">
        <f aca="false">D254+E254-F254</f>
        <v>11.58</v>
      </c>
      <c r="H254" s="68" t="n">
        <v>34.893292</v>
      </c>
      <c r="I254" s="69" t="n">
        <v>11.58</v>
      </c>
      <c r="J254" s="70" t="n">
        <f aca="false">I254*H254</f>
        <v>404.06432136</v>
      </c>
      <c r="K254" s="71" t="n">
        <f aca="false">I254/G254</f>
        <v>1</v>
      </c>
      <c r="L254" s="66" t="n">
        <f aca="false">IFERROR(VLOOKUP(A254,'MEMO CALCULO 05'!$B$2:$E$299,4,0),0)</f>
        <v>0</v>
      </c>
      <c r="M254" s="72" t="n">
        <f aca="false">L254*H254</f>
        <v>0</v>
      </c>
      <c r="N254" s="73" t="n">
        <f aca="false">L254/G254</f>
        <v>0</v>
      </c>
      <c r="O254" s="74" t="n">
        <f aca="false">I254+L254</f>
        <v>11.58</v>
      </c>
      <c r="P254" s="75" t="n">
        <f aca="false">J254+M254</f>
        <v>404.06432136</v>
      </c>
      <c r="Q254" s="76" t="n">
        <f aca="false">K254+N254</f>
        <v>1</v>
      </c>
      <c r="R254" s="62"/>
      <c r="T254" s="62"/>
    </row>
    <row r="255" customFormat="false" ht="13.8" hidden="false" customHeight="false" outlineLevel="0" collapsed="false">
      <c r="A255" s="63" t="s">
        <v>497</v>
      </c>
      <c r="B255" s="64" t="s">
        <v>498</v>
      </c>
      <c r="C255" s="65" t="s">
        <v>37</v>
      </c>
      <c r="D255" s="66" t="n">
        <v>27.36</v>
      </c>
      <c r="E255" s="66" t="n">
        <v>79.38</v>
      </c>
      <c r="F255" s="66"/>
      <c r="G255" s="66" t="n">
        <f aca="false">D255+E255-F255</f>
        <v>106.74</v>
      </c>
      <c r="H255" s="68" t="n">
        <v>43.83736</v>
      </c>
      <c r="I255" s="69" t="n">
        <v>106.74</v>
      </c>
      <c r="J255" s="70" t="n">
        <f aca="false">I255*H255</f>
        <v>4679.1998064</v>
      </c>
      <c r="K255" s="71" t="n">
        <f aca="false">I255/G255</f>
        <v>1</v>
      </c>
      <c r="L255" s="66" t="n">
        <f aca="false">IFERROR(VLOOKUP(A255,'MEMO CALCULO 05'!$B$2:$E$299,4,0),0)</f>
        <v>0</v>
      </c>
      <c r="M255" s="72" t="n">
        <f aca="false">L255*H255</f>
        <v>0</v>
      </c>
      <c r="N255" s="73" t="n">
        <f aca="false">L255/G255</f>
        <v>0</v>
      </c>
      <c r="O255" s="74" t="n">
        <f aca="false">I255+L255</f>
        <v>106.74</v>
      </c>
      <c r="P255" s="75" t="n">
        <f aca="false">J255+M255</f>
        <v>4679.1998064</v>
      </c>
      <c r="Q255" s="76" t="n">
        <f aca="false">K255+N255</f>
        <v>1</v>
      </c>
      <c r="R255" s="62"/>
      <c r="T255" s="62"/>
    </row>
    <row r="256" customFormat="false" ht="13.8" hidden="false" customHeight="false" outlineLevel="0" collapsed="false">
      <c r="A256" s="63" t="s">
        <v>499</v>
      </c>
      <c r="B256" s="64" t="s">
        <v>500</v>
      </c>
      <c r="C256" s="65" t="s">
        <v>37</v>
      </c>
      <c r="D256" s="66" t="n">
        <v>6.29</v>
      </c>
      <c r="E256" s="66" t="n">
        <v>5.29</v>
      </c>
      <c r="F256" s="66"/>
      <c r="G256" s="66" t="n">
        <f aca="false">D256+E256-F256</f>
        <v>11.58</v>
      </c>
      <c r="H256" s="68" t="n">
        <v>56.064036</v>
      </c>
      <c r="I256" s="69" t="n">
        <v>11.58</v>
      </c>
      <c r="J256" s="70" t="n">
        <f aca="false">I256*H256</f>
        <v>649.22153688</v>
      </c>
      <c r="K256" s="71" t="n">
        <f aca="false">I256/G256</f>
        <v>1</v>
      </c>
      <c r="L256" s="66" t="n">
        <f aca="false">IFERROR(VLOOKUP(A256,'MEMO CALCULO 05'!$B$2:$E$299,4,0),0)</f>
        <v>0</v>
      </c>
      <c r="M256" s="72" t="n">
        <f aca="false">L256*H256</f>
        <v>0</v>
      </c>
      <c r="N256" s="73" t="n">
        <f aca="false">L256/G256</f>
        <v>0</v>
      </c>
      <c r="O256" s="74" t="n">
        <f aca="false">I256+L256</f>
        <v>11.58</v>
      </c>
      <c r="P256" s="75" t="n">
        <f aca="false">J256+M256</f>
        <v>649.22153688</v>
      </c>
      <c r="Q256" s="76" t="n">
        <f aca="false">K256+N256</f>
        <v>1</v>
      </c>
      <c r="R256" s="62"/>
      <c r="T256" s="62"/>
    </row>
    <row r="257" customFormat="false" ht="22.35" hidden="false" customHeight="false" outlineLevel="0" collapsed="false">
      <c r="A257" s="63" t="s">
        <v>501</v>
      </c>
      <c r="B257" s="64" t="s">
        <v>502</v>
      </c>
      <c r="C257" s="65" t="s">
        <v>37</v>
      </c>
      <c r="D257" s="66" t="n">
        <v>21.1</v>
      </c>
      <c r="E257" s="66" t="n">
        <v>0</v>
      </c>
      <c r="F257" s="66"/>
      <c r="G257" s="66" t="n">
        <f aca="false">D257+E257-F257</f>
        <v>21.1</v>
      </c>
      <c r="H257" s="68" t="n">
        <v>115.421068</v>
      </c>
      <c r="I257" s="69" t="n">
        <v>0</v>
      </c>
      <c r="J257" s="70" t="n">
        <f aca="false">I257*H257</f>
        <v>0</v>
      </c>
      <c r="K257" s="71" t="n">
        <f aca="false">I257/G257</f>
        <v>0</v>
      </c>
      <c r="L257" s="66" t="n">
        <f aca="false">IFERROR(VLOOKUP(A257,'MEMO CALCULO 05'!$B$2:$E$299,4,0),0)</f>
        <v>21.1</v>
      </c>
      <c r="M257" s="72" t="n">
        <f aca="false">L257*H257</f>
        <v>2435.3845348</v>
      </c>
      <c r="N257" s="73" t="n">
        <f aca="false">L257/G257</f>
        <v>1</v>
      </c>
      <c r="O257" s="74" t="n">
        <f aca="false">I257+L257</f>
        <v>21.1</v>
      </c>
      <c r="P257" s="75" t="n">
        <f aca="false">J257+M257</f>
        <v>2435.3845348</v>
      </c>
      <c r="Q257" s="76" t="n">
        <f aca="false">K257+N257</f>
        <v>1</v>
      </c>
      <c r="R257" s="62"/>
      <c r="T257" s="62"/>
    </row>
    <row r="258" customFormat="false" ht="22.35" hidden="false" customHeight="false" outlineLevel="0" collapsed="false">
      <c r="A258" s="63" t="s">
        <v>503</v>
      </c>
      <c r="B258" s="64" t="s">
        <v>504</v>
      </c>
      <c r="C258" s="65" t="s">
        <v>57</v>
      </c>
      <c r="D258" s="66" t="n">
        <v>13</v>
      </c>
      <c r="E258" s="66" t="n">
        <v>0</v>
      </c>
      <c r="F258" s="66"/>
      <c r="G258" s="66" t="n">
        <f aca="false">D258+E258-F258</f>
        <v>13</v>
      </c>
      <c r="H258" s="68" t="n">
        <v>31.704176</v>
      </c>
      <c r="I258" s="69" t="n">
        <v>0</v>
      </c>
      <c r="J258" s="70" t="n">
        <f aca="false">I258*H258</f>
        <v>0</v>
      </c>
      <c r="K258" s="71" t="n">
        <f aca="false">I258/G258</f>
        <v>0</v>
      </c>
      <c r="L258" s="66" t="n">
        <f aca="false">IFERROR(VLOOKUP(A258,'MEMO CALCULO 05'!$B$2:$E$299,4,0),0)</f>
        <v>13</v>
      </c>
      <c r="M258" s="72" t="n">
        <f aca="false">L258*H258</f>
        <v>412.154288</v>
      </c>
      <c r="N258" s="73" t="n">
        <f aca="false">L258/G258</f>
        <v>1</v>
      </c>
      <c r="O258" s="74" t="n">
        <f aca="false">I258+L258</f>
        <v>13</v>
      </c>
      <c r="P258" s="75" t="n">
        <f aca="false">J258+M258</f>
        <v>412.154288</v>
      </c>
      <c r="Q258" s="76" t="n">
        <f aca="false">K258+N258</f>
        <v>1</v>
      </c>
      <c r="R258" s="62"/>
      <c r="T258" s="62"/>
    </row>
    <row r="259" customFormat="false" ht="22.35" hidden="false" customHeight="false" outlineLevel="0" collapsed="false">
      <c r="A259" s="63" t="s">
        <v>505</v>
      </c>
      <c r="B259" s="64" t="s">
        <v>506</v>
      </c>
      <c r="C259" s="65" t="s">
        <v>34</v>
      </c>
      <c r="D259" s="66" t="n">
        <v>2.18</v>
      </c>
      <c r="E259" s="66" t="n">
        <v>0</v>
      </c>
      <c r="F259" s="66"/>
      <c r="G259" s="66" t="n">
        <f aca="false">D259+E259-F259</f>
        <v>2.18</v>
      </c>
      <c r="H259" s="68" t="n">
        <v>197.610924</v>
      </c>
      <c r="I259" s="69" t="n">
        <v>2.18</v>
      </c>
      <c r="J259" s="70" t="n">
        <f aca="false">I259*H259</f>
        <v>430.79181432</v>
      </c>
      <c r="K259" s="71" t="n">
        <f aca="false">I259/G259</f>
        <v>1</v>
      </c>
      <c r="L259" s="66" t="n">
        <f aca="false">IFERROR(VLOOKUP(A259,'MEMO CALCULO 05'!$B$2:$E$299,4,0),0)</f>
        <v>0</v>
      </c>
      <c r="M259" s="72" t="n">
        <f aca="false">L259*H259</f>
        <v>0</v>
      </c>
      <c r="N259" s="73" t="n">
        <f aca="false">L259/G259</f>
        <v>0</v>
      </c>
      <c r="O259" s="74" t="n">
        <f aca="false">I259+L259</f>
        <v>2.18</v>
      </c>
      <c r="P259" s="75" t="n">
        <f aca="false">J259+M259</f>
        <v>430.79181432</v>
      </c>
      <c r="Q259" s="76" t="n">
        <f aca="false">K259+N259</f>
        <v>1</v>
      </c>
      <c r="R259" s="62"/>
      <c r="T259" s="62"/>
    </row>
    <row r="260" customFormat="false" ht="32.8" hidden="false" customHeight="false" outlineLevel="0" collapsed="false">
      <c r="A260" s="63" t="s">
        <v>507</v>
      </c>
      <c r="B260" s="64" t="s">
        <v>508</v>
      </c>
      <c r="C260" s="65" t="s">
        <v>37</v>
      </c>
      <c r="D260" s="66" t="n">
        <v>1</v>
      </c>
      <c r="E260" s="66" t="n">
        <v>0</v>
      </c>
      <c r="F260" s="66"/>
      <c r="G260" s="66" t="n">
        <f aca="false">D260+E260-F260</f>
        <v>1</v>
      </c>
      <c r="H260" s="68" t="n">
        <v>285.856984</v>
      </c>
      <c r="I260" s="69" t="n">
        <v>0</v>
      </c>
      <c r="J260" s="70" t="n">
        <f aca="false">I260*H260</f>
        <v>0</v>
      </c>
      <c r="K260" s="71" t="n">
        <f aca="false">I260/G260</f>
        <v>0</v>
      </c>
      <c r="L260" s="66" t="n">
        <f aca="false">IFERROR(VLOOKUP(A260,'MEMO CALCULO 05'!$B$2:$E$299,4,0),0)</f>
        <v>1</v>
      </c>
      <c r="M260" s="72" t="n">
        <f aca="false">L260*H260</f>
        <v>285.856984</v>
      </c>
      <c r="N260" s="73" t="n">
        <f aca="false">L260/G260</f>
        <v>1</v>
      </c>
      <c r="O260" s="74" t="n">
        <f aca="false">I260+L260</f>
        <v>1</v>
      </c>
      <c r="P260" s="75" t="n">
        <f aca="false">J260+M260</f>
        <v>285.856984</v>
      </c>
      <c r="Q260" s="76" t="n">
        <f aca="false">K260+N260</f>
        <v>1</v>
      </c>
      <c r="R260" s="62"/>
      <c r="T260" s="62"/>
    </row>
    <row r="261" customFormat="false" ht="22.35" hidden="false" customHeight="false" outlineLevel="0" collapsed="false">
      <c r="A261" s="63" t="s">
        <v>509</v>
      </c>
      <c r="B261" s="64" t="s">
        <v>510</v>
      </c>
      <c r="C261" s="65" t="s">
        <v>108</v>
      </c>
      <c r="D261" s="66" t="n">
        <v>23.4</v>
      </c>
      <c r="E261" s="66" t="n">
        <v>0</v>
      </c>
      <c r="F261" s="66"/>
      <c r="G261" s="66" t="n">
        <f aca="false">D261+E261-F261</f>
        <v>23.4</v>
      </c>
      <c r="H261" s="68" t="n">
        <v>12.766852</v>
      </c>
      <c r="I261" s="69" t="n">
        <v>0</v>
      </c>
      <c r="J261" s="70" t="n">
        <f aca="false">I261*H261</f>
        <v>0</v>
      </c>
      <c r="K261" s="71" t="n">
        <f aca="false">I261/G261</f>
        <v>0</v>
      </c>
      <c r="L261" s="66" t="n">
        <f aca="false">IFERROR(VLOOKUP(A261,'MEMO CALCULO 05'!$B$2:$E$299,4,0),0)</f>
        <v>0</v>
      </c>
      <c r="M261" s="72" t="n">
        <f aca="false">L261*H261</f>
        <v>0</v>
      </c>
      <c r="N261" s="73" t="n">
        <f aca="false">L261/G261</f>
        <v>0</v>
      </c>
      <c r="O261" s="74" t="n">
        <f aca="false">I261+L261</f>
        <v>0</v>
      </c>
      <c r="P261" s="75" t="n">
        <f aca="false">J261+M261</f>
        <v>0</v>
      </c>
      <c r="Q261" s="76" t="n">
        <f aca="false">K261+N261</f>
        <v>0</v>
      </c>
      <c r="R261" s="62"/>
      <c r="T261" s="62"/>
    </row>
    <row r="262" customFormat="false" ht="22.35" hidden="false" customHeight="false" outlineLevel="0" collapsed="false">
      <c r="A262" s="63" t="s">
        <v>511</v>
      </c>
      <c r="B262" s="64" t="s">
        <v>512</v>
      </c>
      <c r="C262" s="65" t="s">
        <v>64</v>
      </c>
      <c r="D262" s="66" t="n">
        <v>0.0756</v>
      </c>
      <c r="E262" s="66" t="n">
        <v>0.89</v>
      </c>
      <c r="F262" s="66"/>
      <c r="G262" s="66" t="n">
        <f aca="false">D262+E262-F262</f>
        <v>0.9656</v>
      </c>
      <c r="H262" s="68" t="n">
        <v>8885.884812</v>
      </c>
      <c r="I262" s="69" t="n">
        <v>0.9656</v>
      </c>
      <c r="J262" s="70" t="n">
        <f aca="false">I262*H262</f>
        <v>8580.2103744672</v>
      </c>
      <c r="K262" s="71" t="n">
        <f aca="false">I262/G262</f>
        <v>1</v>
      </c>
      <c r="L262" s="66" t="n">
        <f aca="false">IFERROR(VLOOKUP(A262,'MEMO CALCULO 05'!$B$2:$E$299,4,0),0)</f>
        <v>0</v>
      </c>
      <c r="M262" s="72" t="n">
        <f aca="false">L262*H262</f>
        <v>0</v>
      </c>
      <c r="N262" s="73" t="n">
        <f aca="false">L262/G262</f>
        <v>0</v>
      </c>
      <c r="O262" s="74" t="n">
        <f aca="false">I262+L262</f>
        <v>0.9656</v>
      </c>
      <c r="P262" s="75" t="n">
        <f aca="false">J262+M262</f>
        <v>8580.2103744672</v>
      </c>
      <c r="Q262" s="76" t="n">
        <f aca="false">K262+N262</f>
        <v>1</v>
      </c>
      <c r="R262" s="62"/>
      <c r="T262" s="62"/>
    </row>
    <row r="263" customFormat="false" ht="32.8" hidden="false" customHeight="false" outlineLevel="0" collapsed="false">
      <c r="A263" s="63" t="s">
        <v>513</v>
      </c>
      <c r="B263" s="64" t="s">
        <v>514</v>
      </c>
      <c r="C263" s="65" t="s">
        <v>34</v>
      </c>
      <c r="D263" s="66" t="n">
        <v>39.92</v>
      </c>
      <c r="E263" s="66" t="n">
        <v>0</v>
      </c>
      <c r="F263" s="66"/>
      <c r="G263" s="66" t="n">
        <f aca="false">D263+E263-F263</f>
        <v>39.92</v>
      </c>
      <c r="H263" s="68" t="n">
        <v>256.801748</v>
      </c>
      <c r="I263" s="69" t="n">
        <v>39.92</v>
      </c>
      <c r="J263" s="70" t="n">
        <f aca="false">I263*H263</f>
        <v>10251.52578016</v>
      </c>
      <c r="K263" s="71" t="n">
        <f aca="false">I263/G263</f>
        <v>1</v>
      </c>
      <c r="L263" s="66" t="n">
        <f aca="false">IFERROR(VLOOKUP(A263,'MEMO CALCULO 05'!$B$2:$E$299,4,0),0)</f>
        <v>0</v>
      </c>
      <c r="M263" s="72" t="n">
        <f aca="false">L263*H263</f>
        <v>0</v>
      </c>
      <c r="N263" s="73" t="n">
        <f aca="false">L263/G263</f>
        <v>0</v>
      </c>
      <c r="O263" s="74" t="n">
        <f aca="false">I263+L263</f>
        <v>39.92</v>
      </c>
      <c r="P263" s="75" t="n">
        <f aca="false">J263+M263</f>
        <v>10251.52578016</v>
      </c>
      <c r="Q263" s="76" t="n">
        <f aca="false">K263+N263</f>
        <v>1</v>
      </c>
      <c r="R263" s="62"/>
      <c r="T263" s="62"/>
    </row>
    <row r="264" customFormat="false" ht="13.8" hidden="false" customHeight="false" outlineLevel="0" collapsed="false">
      <c r="A264" s="63" t="s">
        <v>515</v>
      </c>
      <c r="B264" s="64" t="s">
        <v>516</v>
      </c>
      <c r="C264" s="65" t="s">
        <v>64</v>
      </c>
      <c r="D264" s="66" t="n">
        <v>0.021</v>
      </c>
      <c r="E264" s="66" t="n">
        <v>0.89</v>
      </c>
      <c r="F264" s="66"/>
      <c r="G264" s="66" t="n">
        <f aca="false">D264+E264-F264</f>
        <v>0.911</v>
      </c>
      <c r="H264" s="68" t="n">
        <v>3106.250924</v>
      </c>
      <c r="I264" s="69" t="n">
        <v>0.911</v>
      </c>
      <c r="J264" s="70" t="n">
        <f aca="false">I264*H264</f>
        <v>2829.794591764</v>
      </c>
      <c r="K264" s="71" t="n">
        <f aca="false">I264/G264</f>
        <v>1</v>
      </c>
      <c r="L264" s="66" t="n">
        <f aca="false">IFERROR(VLOOKUP(A264,'MEMO CALCULO 05'!$B$2:$E$299,4,0),0)</f>
        <v>0</v>
      </c>
      <c r="M264" s="72" t="n">
        <f aca="false">L264*H264</f>
        <v>0</v>
      </c>
      <c r="N264" s="73" t="n">
        <f aca="false">L264/G264</f>
        <v>0</v>
      </c>
      <c r="O264" s="74" t="n">
        <f aca="false">I264+L264</f>
        <v>0.911</v>
      </c>
      <c r="P264" s="75" t="n">
        <f aca="false">J264+M264</f>
        <v>2829.794591764</v>
      </c>
      <c r="Q264" s="76" t="n">
        <f aca="false">K264+N264</f>
        <v>1</v>
      </c>
      <c r="R264" s="62"/>
      <c r="S264" s="93"/>
      <c r="T264" s="62"/>
    </row>
    <row r="265" customFormat="false" ht="43.2" hidden="false" customHeight="false" outlineLevel="0" collapsed="false">
      <c r="A265" s="63" t="s">
        <v>517</v>
      </c>
      <c r="B265" s="64" t="s">
        <v>518</v>
      </c>
      <c r="C265" s="65" t="s">
        <v>57</v>
      </c>
      <c r="D265" s="66" t="n">
        <v>1</v>
      </c>
      <c r="E265" s="66" t="n">
        <v>0</v>
      </c>
      <c r="F265" s="66"/>
      <c r="G265" s="66" t="n">
        <f aca="false">D265+E265-F265</f>
        <v>1</v>
      </c>
      <c r="H265" s="68" t="n">
        <v>2647.2741568</v>
      </c>
      <c r="I265" s="69" t="n">
        <v>0</v>
      </c>
      <c r="J265" s="70" t="n">
        <f aca="false">I265*H265</f>
        <v>0</v>
      </c>
      <c r="K265" s="71" t="n">
        <f aca="false">I265/G265</f>
        <v>0</v>
      </c>
      <c r="L265" s="66" t="n">
        <f aca="false">IFERROR(VLOOKUP(A265,'MEMO CALCULO 05'!$B$2:$E$299,4,0),0)</f>
        <v>1</v>
      </c>
      <c r="M265" s="72" t="n">
        <f aca="false">L265*H265</f>
        <v>2647.2741568</v>
      </c>
      <c r="N265" s="73" t="n">
        <f aca="false">L265/G265</f>
        <v>1</v>
      </c>
      <c r="O265" s="74" t="n">
        <f aca="false">I265+L265</f>
        <v>1</v>
      </c>
      <c r="P265" s="75" t="n">
        <f aca="false">J265+M265</f>
        <v>2647.2741568</v>
      </c>
      <c r="Q265" s="76" t="n">
        <f aca="false">K265+N265</f>
        <v>1</v>
      </c>
      <c r="R265" s="62"/>
      <c r="T265" s="62"/>
    </row>
    <row r="266" customFormat="false" ht="43.2" hidden="false" customHeight="false" outlineLevel="0" collapsed="false">
      <c r="A266" s="63" t="s">
        <v>519</v>
      </c>
      <c r="B266" s="64" t="s">
        <v>520</v>
      </c>
      <c r="C266" s="65" t="s">
        <v>57</v>
      </c>
      <c r="D266" s="66" t="n">
        <v>2</v>
      </c>
      <c r="E266" s="66" t="n">
        <v>0</v>
      </c>
      <c r="F266" s="66"/>
      <c r="G266" s="66" t="n">
        <f aca="false">D266+E266-F266</f>
        <v>2</v>
      </c>
      <c r="H266" s="68" t="n">
        <v>2983.8047512</v>
      </c>
      <c r="I266" s="69" t="n">
        <v>0</v>
      </c>
      <c r="J266" s="70" t="n">
        <f aca="false">I266*H266</f>
        <v>0</v>
      </c>
      <c r="K266" s="71" t="n">
        <f aca="false">I266/G266</f>
        <v>0</v>
      </c>
      <c r="L266" s="66" t="n">
        <f aca="false">IFERROR(VLOOKUP(A266,'MEMO CALCULO 05'!$B$2:$E$299,4,0),0)</f>
        <v>2</v>
      </c>
      <c r="M266" s="72" t="n">
        <f aca="false">L266*H266</f>
        <v>5967.6095024</v>
      </c>
      <c r="N266" s="73" t="n">
        <f aca="false">L266/G266</f>
        <v>1</v>
      </c>
      <c r="O266" s="74" t="n">
        <f aca="false">I266+L266</f>
        <v>2</v>
      </c>
      <c r="P266" s="75" t="n">
        <f aca="false">J266+M266</f>
        <v>5967.6095024</v>
      </c>
      <c r="Q266" s="76" t="n">
        <f aca="false">K266+N266</f>
        <v>1</v>
      </c>
      <c r="R266" s="62"/>
      <c r="T266" s="62"/>
    </row>
    <row r="267" customFormat="false" ht="43.2" hidden="false" customHeight="false" outlineLevel="0" collapsed="false">
      <c r="A267" s="63" t="s">
        <v>521</v>
      </c>
      <c r="B267" s="64" t="s">
        <v>522</v>
      </c>
      <c r="C267" s="65" t="s">
        <v>57</v>
      </c>
      <c r="D267" s="66" t="n">
        <v>6</v>
      </c>
      <c r="E267" s="66" t="n">
        <v>0</v>
      </c>
      <c r="F267" s="66"/>
      <c r="G267" s="66" t="n">
        <f aca="false">D267+E267-F267</f>
        <v>6</v>
      </c>
      <c r="H267" s="68" t="n">
        <v>4243.1941552</v>
      </c>
      <c r="I267" s="69" t="n">
        <v>0</v>
      </c>
      <c r="J267" s="70" t="n">
        <f aca="false">I267*H267</f>
        <v>0</v>
      </c>
      <c r="K267" s="71" t="n">
        <f aca="false">I267/G267</f>
        <v>0</v>
      </c>
      <c r="L267" s="66" t="n">
        <f aca="false">IFERROR(VLOOKUP(A267,'MEMO CALCULO 05'!$B$2:$E$299,4,0),0)</f>
        <v>6</v>
      </c>
      <c r="M267" s="72" t="n">
        <f aca="false">L267*H267</f>
        <v>25459.1649312</v>
      </c>
      <c r="N267" s="73" t="n">
        <f aca="false">L267/G267</f>
        <v>1</v>
      </c>
      <c r="O267" s="74" t="n">
        <f aca="false">I267+L267</f>
        <v>6</v>
      </c>
      <c r="P267" s="75" t="n">
        <f aca="false">J267+M267</f>
        <v>25459.1649312</v>
      </c>
      <c r="Q267" s="76" t="n">
        <f aca="false">K267+N267</f>
        <v>1</v>
      </c>
      <c r="R267" s="62"/>
      <c r="T267" s="62"/>
    </row>
    <row r="268" customFormat="false" ht="43.2" hidden="false" customHeight="false" outlineLevel="0" collapsed="false">
      <c r="A268" s="63" t="s">
        <v>523</v>
      </c>
      <c r="B268" s="64" t="s">
        <v>524</v>
      </c>
      <c r="C268" s="65" t="s">
        <v>57</v>
      </c>
      <c r="D268" s="66" t="n">
        <v>1</v>
      </c>
      <c r="E268" s="66" t="n">
        <v>0</v>
      </c>
      <c r="F268" s="66"/>
      <c r="G268" s="66" t="n">
        <f aca="false">D268+E268-F268</f>
        <v>1</v>
      </c>
      <c r="H268" s="68" t="n">
        <v>5269.6499128</v>
      </c>
      <c r="I268" s="69" t="n">
        <v>0</v>
      </c>
      <c r="J268" s="70" t="n">
        <f aca="false">I268*H268</f>
        <v>0</v>
      </c>
      <c r="K268" s="71" t="n">
        <f aca="false">I268/G268</f>
        <v>0</v>
      </c>
      <c r="L268" s="66" t="n">
        <f aca="false">IFERROR(VLOOKUP(A268,'MEMO CALCULO 05'!$B$2:$E$299,4,0),0)</f>
        <v>1</v>
      </c>
      <c r="M268" s="72" t="n">
        <f aca="false">L268*H268</f>
        <v>5269.6499128</v>
      </c>
      <c r="N268" s="73" t="n">
        <f aca="false">L268/G268</f>
        <v>1</v>
      </c>
      <c r="O268" s="74" t="n">
        <f aca="false">I268+L268</f>
        <v>1</v>
      </c>
      <c r="P268" s="75" t="n">
        <f aca="false">J268+M268</f>
        <v>5269.6499128</v>
      </c>
      <c r="Q268" s="76" t="n">
        <f aca="false">K268+N268</f>
        <v>1</v>
      </c>
      <c r="R268" s="62"/>
      <c r="T268" s="62"/>
    </row>
    <row r="269" customFormat="false" ht="43.2" hidden="false" customHeight="false" outlineLevel="0" collapsed="false">
      <c r="A269" s="63" t="s">
        <v>525</v>
      </c>
      <c r="B269" s="64" t="s">
        <v>526</v>
      </c>
      <c r="C269" s="65" t="s">
        <v>57</v>
      </c>
      <c r="D269" s="66" t="n">
        <v>1</v>
      </c>
      <c r="E269" s="66" t="n">
        <v>0</v>
      </c>
      <c r="F269" s="66"/>
      <c r="G269" s="66" t="n">
        <f aca="false">D269+E269-F269</f>
        <v>1</v>
      </c>
      <c r="H269" s="68" t="n">
        <v>7383.1755816</v>
      </c>
      <c r="I269" s="69" t="n">
        <v>0</v>
      </c>
      <c r="J269" s="70" t="n">
        <f aca="false">I269*H269</f>
        <v>0</v>
      </c>
      <c r="K269" s="71" t="n">
        <f aca="false">I269/G269</f>
        <v>0</v>
      </c>
      <c r="L269" s="66" t="n">
        <f aca="false">IFERROR(VLOOKUP(A269,'MEMO CALCULO 05'!$B$2:$E$299,4,0),0)</f>
        <v>1</v>
      </c>
      <c r="M269" s="72" t="n">
        <f aca="false">L269*H269</f>
        <v>7383.1755816</v>
      </c>
      <c r="N269" s="73" t="n">
        <f aca="false">L269/G269</f>
        <v>1</v>
      </c>
      <c r="O269" s="74" t="n">
        <f aca="false">I269+L269</f>
        <v>1</v>
      </c>
      <c r="P269" s="75" t="n">
        <f aca="false">J269+M269</f>
        <v>7383.1755816</v>
      </c>
      <c r="Q269" s="76" t="n">
        <f aca="false">K269+N269</f>
        <v>1</v>
      </c>
      <c r="R269" s="62"/>
      <c r="T269" s="62"/>
    </row>
    <row r="270" customFormat="false" ht="13.8" hidden="false" customHeight="false" outlineLevel="0" collapsed="false">
      <c r="A270" s="63" t="s">
        <v>527</v>
      </c>
      <c r="B270" s="64" t="s">
        <v>528</v>
      </c>
      <c r="C270" s="65" t="s">
        <v>34</v>
      </c>
      <c r="D270" s="66" t="n">
        <v>8.08</v>
      </c>
      <c r="E270" s="66" t="n">
        <v>10.22</v>
      </c>
      <c r="F270" s="66"/>
      <c r="G270" s="66" t="n">
        <f aca="false">D270+E270-F270</f>
        <v>18.3</v>
      </c>
      <c r="H270" s="68" t="n">
        <v>65.4207118183153</v>
      </c>
      <c r="I270" s="69" t="n">
        <v>11.13</v>
      </c>
      <c r="J270" s="70" t="n">
        <f aca="false">I270*H270</f>
        <v>728.132522537849</v>
      </c>
      <c r="K270" s="71" t="n">
        <f aca="false">I270/G270</f>
        <v>0.608196721311475</v>
      </c>
      <c r="L270" s="66" t="n">
        <f aca="false">IFERROR(VLOOKUP(A270,'MEMO CALCULO 05'!$B$2:$E$299,4,0),0)</f>
        <v>0</v>
      </c>
      <c r="M270" s="72" t="n">
        <f aca="false">L270*H270</f>
        <v>0</v>
      </c>
      <c r="N270" s="73" t="n">
        <f aca="false">L270/G270</f>
        <v>0</v>
      </c>
      <c r="O270" s="74" t="n">
        <f aca="false">I270+L270</f>
        <v>11.13</v>
      </c>
      <c r="P270" s="75" t="n">
        <f aca="false">J270+M270</f>
        <v>728.132522537849</v>
      </c>
      <c r="Q270" s="76" t="n">
        <f aca="false">K270+N270</f>
        <v>0.608196721311475</v>
      </c>
      <c r="R270" s="62"/>
      <c r="T270" s="62"/>
    </row>
    <row r="271" customFormat="false" ht="22.35" hidden="false" customHeight="false" outlineLevel="0" collapsed="false">
      <c r="A271" s="63" t="s">
        <v>529</v>
      </c>
      <c r="B271" s="64" t="s">
        <v>530</v>
      </c>
      <c r="C271" s="65" t="s">
        <v>37</v>
      </c>
      <c r="D271" s="66" t="n">
        <v>47.35</v>
      </c>
      <c r="E271" s="66" t="n">
        <v>0</v>
      </c>
      <c r="F271" s="66"/>
      <c r="G271" s="66" t="n">
        <f aca="false">D271+E271-F271</f>
        <v>47.35</v>
      </c>
      <c r="H271" s="68" t="n">
        <v>123.490492230801</v>
      </c>
      <c r="I271" s="69" t="n">
        <v>46.25</v>
      </c>
      <c r="J271" s="70" t="n">
        <f aca="false">I271*H271</f>
        <v>5711.43526567455</v>
      </c>
      <c r="K271" s="71" t="n">
        <f aca="false">I271/G271</f>
        <v>0.976768743400211</v>
      </c>
      <c r="L271" s="66" t="n">
        <f aca="false">IFERROR(VLOOKUP(A271,'MEMO CALCULO 05'!$B$2:$E$299,4,0),0)</f>
        <v>0</v>
      </c>
      <c r="M271" s="72" t="n">
        <f aca="false">L271*H271</f>
        <v>0</v>
      </c>
      <c r="N271" s="73" t="n">
        <f aca="false">L271/G271</f>
        <v>0</v>
      </c>
      <c r="O271" s="74" t="n">
        <f aca="false">I271+L271</f>
        <v>46.25</v>
      </c>
      <c r="P271" s="75" t="n">
        <f aca="false">J271+M271</f>
        <v>5711.43526567455</v>
      </c>
      <c r="Q271" s="76" t="n">
        <f aca="false">K271+N271</f>
        <v>0.976768743400211</v>
      </c>
      <c r="R271" s="62"/>
      <c r="T271" s="62"/>
    </row>
    <row r="272" customFormat="false" ht="32.8" hidden="false" customHeight="false" outlineLevel="0" collapsed="false">
      <c r="A272" s="63" t="s">
        <v>531</v>
      </c>
      <c r="B272" s="64" t="s">
        <v>532</v>
      </c>
      <c r="C272" s="65" t="s">
        <v>57</v>
      </c>
      <c r="D272" s="66" t="n">
        <v>11</v>
      </c>
      <c r="E272" s="66" t="n">
        <v>0</v>
      </c>
      <c r="F272" s="66"/>
      <c r="G272" s="66" t="n">
        <f aca="false">D272+E272-F272</f>
        <v>11</v>
      </c>
      <c r="H272" s="68" t="n">
        <v>34.2067396363636</v>
      </c>
      <c r="I272" s="69" t="n">
        <v>0</v>
      </c>
      <c r="J272" s="70" t="n">
        <f aca="false">I272*H272</f>
        <v>0</v>
      </c>
      <c r="K272" s="71" t="n">
        <f aca="false">I272/G272</f>
        <v>0</v>
      </c>
      <c r="L272" s="66" t="n">
        <f aca="false">IFERROR(VLOOKUP(A272,'MEMO CALCULO 05'!$B$2:$E$299,4,0),0)</f>
        <v>10</v>
      </c>
      <c r="M272" s="72" t="n">
        <f aca="false">L272*H272</f>
        <v>342.067396363636</v>
      </c>
      <c r="N272" s="73" t="n">
        <f aca="false">L272/G272</f>
        <v>0.909090909090909</v>
      </c>
      <c r="O272" s="74" t="n">
        <f aca="false">I272+L272</f>
        <v>10</v>
      </c>
      <c r="P272" s="75" t="n">
        <f aca="false">J272+M272</f>
        <v>342.067396363636</v>
      </c>
      <c r="Q272" s="76" t="n">
        <f aca="false">K272+N272</f>
        <v>0.909090909090909</v>
      </c>
      <c r="R272" s="62"/>
      <c r="T272" s="62"/>
    </row>
    <row r="273" customFormat="false" ht="43.2" hidden="false" customHeight="false" outlineLevel="0" collapsed="false">
      <c r="A273" s="63" t="s">
        <v>533</v>
      </c>
      <c r="B273" s="64" t="s">
        <v>534</v>
      </c>
      <c r="C273" s="65" t="s">
        <v>37</v>
      </c>
      <c r="D273" s="66" t="n">
        <v>82.3</v>
      </c>
      <c r="E273" s="66" t="n">
        <v>36.02</v>
      </c>
      <c r="F273" s="66"/>
      <c r="G273" s="66" t="n">
        <f aca="false">D273+E273-F273</f>
        <v>118.32</v>
      </c>
      <c r="H273" s="68" t="n">
        <v>115.431456</v>
      </c>
      <c r="I273" s="69" t="n">
        <v>118.32</v>
      </c>
      <c r="J273" s="70" t="n">
        <f aca="false">I273*H273</f>
        <v>13657.84987392</v>
      </c>
      <c r="K273" s="71" t="n">
        <f aca="false">I273/G273</f>
        <v>1</v>
      </c>
      <c r="L273" s="66" t="n">
        <f aca="false">IFERROR(VLOOKUP(A273,'MEMO CALCULO 05'!$B$2:$E$299,4,0),0)</f>
        <v>0</v>
      </c>
      <c r="M273" s="72" t="n">
        <f aca="false">L273*H273</f>
        <v>0</v>
      </c>
      <c r="N273" s="73" t="n">
        <f aca="false">L273/G273</f>
        <v>0</v>
      </c>
      <c r="O273" s="74" t="n">
        <f aca="false">I273+L273</f>
        <v>118.32</v>
      </c>
      <c r="P273" s="75" t="n">
        <f aca="false">J273+M273</f>
        <v>13657.84987392</v>
      </c>
      <c r="Q273" s="76" t="n">
        <f aca="false">K273+N273</f>
        <v>1</v>
      </c>
      <c r="R273" s="62"/>
      <c r="T273" s="62"/>
    </row>
    <row r="274" customFormat="false" ht="13.8" hidden="false" customHeight="false" outlineLevel="0" collapsed="false">
      <c r="A274" s="63" t="s">
        <v>535</v>
      </c>
      <c r="B274" s="64" t="s">
        <v>536</v>
      </c>
      <c r="C274" s="65" t="s">
        <v>108</v>
      </c>
      <c r="D274" s="66" t="n">
        <v>0.37</v>
      </c>
      <c r="E274" s="66" t="n">
        <v>0</v>
      </c>
      <c r="F274" s="66"/>
      <c r="G274" s="66" t="n">
        <f aca="false">D274+E274-F274</f>
        <v>0.37</v>
      </c>
      <c r="H274" s="68" t="n">
        <v>74.855928</v>
      </c>
      <c r="I274" s="69" t="n">
        <v>0</v>
      </c>
      <c r="J274" s="70" t="n">
        <f aca="false">I274*H274</f>
        <v>0</v>
      </c>
      <c r="K274" s="71" t="n">
        <f aca="false">I274/G274</f>
        <v>0</v>
      </c>
      <c r="L274" s="66" t="n">
        <f aca="false">IFERROR(VLOOKUP(A274,'MEMO CALCULO 05'!$B$2:$E$299,4,0),0)</f>
        <v>0.37</v>
      </c>
      <c r="M274" s="72" t="n">
        <f aca="false">L274*H274</f>
        <v>27.69669336</v>
      </c>
      <c r="N274" s="73" t="n">
        <f aca="false">L274/G274</f>
        <v>1</v>
      </c>
      <c r="O274" s="74" t="n">
        <f aca="false">I274+L274</f>
        <v>0.37</v>
      </c>
      <c r="P274" s="75" t="n">
        <f aca="false">J274+M274</f>
        <v>27.69669336</v>
      </c>
      <c r="Q274" s="76" t="n">
        <f aca="false">K274+N274</f>
        <v>1</v>
      </c>
      <c r="R274" s="62"/>
      <c r="T274" s="62"/>
    </row>
    <row r="275" customFormat="false" ht="22.35" hidden="false" customHeight="false" outlineLevel="0" collapsed="false">
      <c r="A275" s="63" t="s">
        <v>537</v>
      </c>
      <c r="B275" s="64" t="s">
        <v>538</v>
      </c>
      <c r="C275" s="65" t="s">
        <v>57</v>
      </c>
      <c r="D275" s="66" t="n">
        <v>6</v>
      </c>
      <c r="E275" s="66" t="n">
        <v>0</v>
      </c>
      <c r="F275" s="66"/>
      <c r="G275" s="66" t="n">
        <f aca="false">D275+E275-F275</f>
        <v>6</v>
      </c>
      <c r="H275" s="68" t="n">
        <v>37.4715928198612</v>
      </c>
      <c r="I275" s="69" t="n">
        <v>0</v>
      </c>
      <c r="J275" s="70" t="n">
        <f aca="false">I275*H275</f>
        <v>0</v>
      </c>
      <c r="K275" s="71" t="n">
        <f aca="false">I275/G275</f>
        <v>0</v>
      </c>
      <c r="L275" s="66" t="n">
        <f aca="false">IFERROR(VLOOKUP(A275,'MEMO CALCULO 05'!$B$2:$E$299,4,0),0)</f>
        <v>6</v>
      </c>
      <c r="M275" s="72" t="n">
        <f aca="false">L275*H275</f>
        <v>224.829556919167</v>
      </c>
      <c r="N275" s="73" t="n">
        <f aca="false">L275/G275</f>
        <v>1</v>
      </c>
      <c r="O275" s="74" t="n">
        <f aca="false">I275+L275</f>
        <v>6</v>
      </c>
      <c r="P275" s="75" t="n">
        <f aca="false">J275+M275</f>
        <v>224.829556919167</v>
      </c>
      <c r="Q275" s="76" t="n">
        <f aca="false">K275+N275</f>
        <v>1</v>
      </c>
      <c r="R275" s="62"/>
      <c r="T275" s="62"/>
    </row>
    <row r="276" customFormat="false" ht="32.8" hidden="false" customHeight="false" outlineLevel="0" collapsed="false">
      <c r="A276" s="63" t="s">
        <v>539</v>
      </c>
      <c r="B276" s="64" t="s">
        <v>540</v>
      </c>
      <c r="C276" s="65" t="s">
        <v>34</v>
      </c>
      <c r="D276" s="66" t="n">
        <v>50.62</v>
      </c>
      <c r="E276" s="66" t="n">
        <v>0</v>
      </c>
      <c r="F276" s="66"/>
      <c r="G276" s="66" t="n">
        <f aca="false">D276+E276-F276</f>
        <v>50.62</v>
      </c>
      <c r="H276" s="68" t="n">
        <v>95.9046088</v>
      </c>
      <c r="I276" s="69" t="n">
        <v>50.62</v>
      </c>
      <c r="J276" s="70" t="n">
        <f aca="false">I276*H276</f>
        <v>4854.691297456</v>
      </c>
      <c r="K276" s="71" t="n">
        <f aca="false">I276/G276</f>
        <v>1</v>
      </c>
      <c r="L276" s="66" t="n">
        <f aca="false">IFERROR(VLOOKUP(A276,'MEMO CALCULO 05'!$B$2:$E$299,4,0),0)</f>
        <v>0</v>
      </c>
      <c r="M276" s="72" t="n">
        <f aca="false">L276*H276</f>
        <v>0</v>
      </c>
      <c r="N276" s="73" t="n">
        <f aca="false">L276/G276</f>
        <v>0</v>
      </c>
      <c r="O276" s="74" t="n">
        <f aca="false">I276+L276</f>
        <v>50.62</v>
      </c>
      <c r="P276" s="75" t="n">
        <f aca="false">J276+M276</f>
        <v>4854.691297456</v>
      </c>
      <c r="Q276" s="76" t="n">
        <f aca="false">K276+N276</f>
        <v>1</v>
      </c>
      <c r="R276" s="62"/>
      <c r="T276" s="62"/>
    </row>
    <row r="277" customFormat="false" ht="32.8" hidden="false" customHeight="false" outlineLevel="0" collapsed="false">
      <c r="A277" s="63" t="s">
        <v>541</v>
      </c>
      <c r="B277" s="64" t="s">
        <v>542</v>
      </c>
      <c r="C277" s="65" t="s">
        <v>34</v>
      </c>
      <c r="D277" s="66" t="n">
        <v>8.08</v>
      </c>
      <c r="E277" s="66" t="n">
        <v>0</v>
      </c>
      <c r="F277" s="66"/>
      <c r="G277" s="66" t="n">
        <f aca="false">D277+E277-F277</f>
        <v>8.08</v>
      </c>
      <c r="H277" s="68" t="n">
        <v>26.375132</v>
      </c>
      <c r="I277" s="69" t="n">
        <v>8.08</v>
      </c>
      <c r="J277" s="70" t="n">
        <f aca="false">I277*H277</f>
        <v>213.11106656</v>
      </c>
      <c r="K277" s="71" t="n">
        <f aca="false">I277/G277</f>
        <v>1</v>
      </c>
      <c r="L277" s="66" t="n">
        <f aca="false">IFERROR(VLOOKUP(A277,'MEMO CALCULO 05'!$B$2:$E$299,4,0),0)</f>
        <v>0</v>
      </c>
      <c r="M277" s="72" t="n">
        <f aca="false">L277*H277</f>
        <v>0</v>
      </c>
      <c r="N277" s="73" t="n">
        <f aca="false">L277/G277</f>
        <v>0</v>
      </c>
      <c r="O277" s="74" t="n">
        <f aca="false">I277+L277</f>
        <v>8.08</v>
      </c>
      <c r="P277" s="75" t="n">
        <f aca="false">J277+M277</f>
        <v>213.11106656</v>
      </c>
      <c r="Q277" s="76" t="n">
        <f aca="false">K277+N277</f>
        <v>1</v>
      </c>
      <c r="R277" s="62"/>
      <c r="T277" s="62"/>
    </row>
    <row r="278" customFormat="false" ht="13.8" hidden="false" customHeight="false" outlineLevel="0" collapsed="false">
      <c r="A278" s="63" t="s">
        <v>543</v>
      </c>
      <c r="B278" s="64" t="s">
        <v>544</v>
      </c>
      <c r="C278" s="65" t="s">
        <v>57</v>
      </c>
      <c r="D278" s="66" t="n">
        <v>1</v>
      </c>
      <c r="E278" s="66" t="n">
        <v>0</v>
      </c>
      <c r="F278" s="66"/>
      <c r="G278" s="66" t="n">
        <f aca="false">D278+E278-F278</f>
        <v>1</v>
      </c>
      <c r="H278" s="68" t="n">
        <v>1404.6253314002</v>
      </c>
      <c r="I278" s="69" t="n">
        <v>0</v>
      </c>
      <c r="J278" s="70" t="n">
        <f aca="false">I278*H278</f>
        <v>0</v>
      </c>
      <c r="K278" s="71" t="n">
        <f aca="false">I278/G278</f>
        <v>0</v>
      </c>
      <c r="L278" s="66" t="n">
        <f aca="false">IFERROR(VLOOKUP(A278,'MEMO CALCULO 05'!$B$2:$E$299,4,0),0)</f>
        <v>0</v>
      </c>
      <c r="M278" s="72" t="n">
        <f aca="false">L278*H278</f>
        <v>0</v>
      </c>
      <c r="N278" s="73" t="n">
        <f aca="false">L278/G278</f>
        <v>0</v>
      </c>
      <c r="O278" s="74" t="n">
        <f aca="false">I278+L278</f>
        <v>0</v>
      </c>
      <c r="P278" s="75" t="n">
        <f aca="false">J278+M278</f>
        <v>0</v>
      </c>
      <c r="Q278" s="76" t="n">
        <f aca="false">K278+N278</f>
        <v>0</v>
      </c>
      <c r="R278" s="62"/>
      <c r="T278" s="62"/>
    </row>
    <row r="279" customFormat="false" ht="32.8" hidden="false" customHeight="false" outlineLevel="0" collapsed="false">
      <c r="A279" s="63" t="s">
        <v>545</v>
      </c>
      <c r="B279" s="64" t="s">
        <v>546</v>
      </c>
      <c r="C279" s="65" t="s">
        <v>37</v>
      </c>
      <c r="D279" s="66" t="n">
        <v>0</v>
      </c>
      <c r="E279" s="66" t="n">
        <v>0</v>
      </c>
      <c r="F279" s="66"/>
      <c r="G279" s="66" t="n">
        <f aca="false">D279+E279-F279</f>
        <v>0</v>
      </c>
      <c r="H279" s="68" t="n">
        <v>38.34893951238</v>
      </c>
      <c r="I279" s="69" t="n">
        <v>0</v>
      </c>
      <c r="J279" s="70" t="n">
        <f aca="false">I279*H279</f>
        <v>0</v>
      </c>
      <c r="K279" s="71" t="n">
        <v>0</v>
      </c>
      <c r="L279" s="66" t="n">
        <f aca="false">IFERROR(VLOOKUP(A279,'MEMO CALCULO 05'!$B$2:$E$299,4,0),0)</f>
        <v>0</v>
      </c>
      <c r="M279" s="72" t="n">
        <f aca="false">L279*H279</f>
        <v>0</v>
      </c>
      <c r="N279" s="73" t="n">
        <v>0</v>
      </c>
      <c r="O279" s="74" t="n">
        <f aca="false">I279+L279</f>
        <v>0</v>
      </c>
      <c r="P279" s="75" t="n">
        <f aca="false">J279+M279</f>
        <v>0</v>
      </c>
      <c r="Q279" s="76" t="n">
        <f aca="false">K279+N279</f>
        <v>0</v>
      </c>
      <c r="R279" s="62"/>
      <c r="T279" s="62"/>
    </row>
    <row r="280" customFormat="false" ht="13.8" hidden="false" customHeight="false" outlineLevel="0" collapsed="false">
      <c r="A280" s="63" t="s">
        <v>547</v>
      </c>
      <c r="B280" s="64" t="s">
        <v>548</v>
      </c>
      <c r="C280" s="65" t="s">
        <v>34</v>
      </c>
      <c r="D280" s="66" t="n">
        <v>25.92</v>
      </c>
      <c r="E280" s="66" t="n">
        <v>0</v>
      </c>
      <c r="F280" s="66"/>
      <c r="G280" s="66" t="n">
        <f aca="false">D280+E280-F280</f>
        <v>25.92</v>
      </c>
      <c r="H280" s="68" t="n">
        <v>1.6688897152396</v>
      </c>
      <c r="I280" s="69" t="n">
        <v>25.92</v>
      </c>
      <c r="J280" s="70" t="n">
        <f aca="false">I280*H280</f>
        <v>43.2576214190104</v>
      </c>
      <c r="K280" s="71" t="n">
        <f aca="false">I280/G280</f>
        <v>1</v>
      </c>
      <c r="L280" s="66" t="n">
        <f aca="false">IFERROR(VLOOKUP(A280,'MEMO CALCULO 05'!$B$2:$E$299,4,0),0)</f>
        <v>0</v>
      </c>
      <c r="M280" s="72" t="n">
        <f aca="false">L280*H280</f>
        <v>0</v>
      </c>
      <c r="N280" s="73" t="n">
        <f aca="false">L280/G280</f>
        <v>0</v>
      </c>
      <c r="O280" s="74" t="n">
        <f aca="false">I280+L280</f>
        <v>25.92</v>
      </c>
      <c r="P280" s="75" t="n">
        <f aca="false">J280+M280</f>
        <v>43.2576214190104</v>
      </c>
      <c r="Q280" s="76" t="n">
        <f aca="false">K280+N280</f>
        <v>1</v>
      </c>
      <c r="R280" s="62"/>
      <c r="T280" s="62"/>
    </row>
    <row r="281" customFormat="false" ht="22.35" hidden="false" customHeight="false" outlineLevel="0" collapsed="false">
      <c r="A281" s="63" t="s">
        <v>549</v>
      </c>
      <c r="B281" s="64" t="s">
        <v>550</v>
      </c>
      <c r="C281" s="65" t="s">
        <v>34</v>
      </c>
      <c r="D281" s="66" t="n">
        <v>60</v>
      </c>
      <c r="E281" s="66" t="n">
        <v>0</v>
      </c>
      <c r="F281" s="66"/>
      <c r="G281" s="66" t="n">
        <f aca="false">D281+E281-F281</f>
        <v>60</v>
      </c>
      <c r="H281" s="68" t="n">
        <v>30.138286989384</v>
      </c>
      <c r="I281" s="69" t="n">
        <v>60</v>
      </c>
      <c r="J281" s="70" t="n">
        <f aca="false">I281*H281</f>
        <v>1808.29721936304</v>
      </c>
      <c r="K281" s="71" t="n">
        <f aca="false">I281/G281</f>
        <v>1</v>
      </c>
      <c r="L281" s="66" t="n">
        <f aca="false">IFERROR(VLOOKUP(A281,'MEMO CALCULO 05'!$B$2:$E$299,4,0),0)</f>
        <v>0</v>
      </c>
      <c r="M281" s="72" t="n">
        <f aca="false">L281*H281</f>
        <v>0</v>
      </c>
      <c r="N281" s="73" t="n">
        <f aca="false">L281/G281</f>
        <v>0</v>
      </c>
      <c r="O281" s="74" t="n">
        <f aca="false">I281+L281</f>
        <v>60</v>
      </c>
      <c r="P281" s="75" t="n">
        <f aca="false">J281+M281</f>
        <v>1808.29721936304</v>
      </c>
      <c r="Q281" s="76" t="n">
        <f aca="false">K281+N281</f>
        <v>1</v>
      </c>
      <c r="R281" s="62"/>
      <c r="S281" s="81"/>
      <c r="T281" s="62"/>
    </row>
    <row r="282" customFormat="false" ht="13.8" hidden="false" customHeight="false" outlineLevel="0" collapsed="false">
      <c r="A282" s="63" t="s">
        <v>551</v>
      </c>
      <c r="B282" s="64" t="s">
        <v>552</v>
      </c>
      <c r="C282" s="65" t="s">
        <v>34</v>
      </c>
      <c r="D282" s="66" t="n">
        <v>4.26</v>
      </c>
      <c r="E282" s="66" t="n">
        <v>0</v>
      </c>
      <c r="F282" s="66"/>
      <c r="G282" s="66" t="n">
        <f aca="false">D282+E282-F282</f>
        <v>4.26</v>
      </c>
      <c r="H282" s="68" t="n">
        <v>3.68774</v>
      </c>
      <c r="I282" s="69" t="n">
        <v>4.26</v>
      </c>
      <c r="J282" s="70" t="n">
        <f aca="false">I282*H282</f>
        <v>15.7097724</v>
      </c>
      <c r="K282" s="71" t="n">
        <f aca="false">I282/G282</f>
        <v>1</v>
      </c>
      <c r="L282" s="66" t="n">
        <f aca="false">IFERROR(VLOOKUP(A282,'MEMO CALCULO 05'!$B$2:$E$299,4,0),0)</f>
        <v>0</v>
      </c>
      <c r="M282" s="72" t="n">
        <f aca="false">L282*H282</f>
        <v>0</v>
      </c>
      <c r="N282" s="73" t="n">
        <f aca="false">L282/G282</f>
        <v>0</v>
      </c>
      <c r="O282" s="74" t="n">
        <f aca="false">I282+L282</f>
        <v>4.26</v>
      </c>
      <c r="P282" s="75" t="n">
        <f aca="false">J282+M282</f>
        <v>15.7097724</v>
      </c>
      <c r="Q282" s="76" t="n">
        <f aca="false">K282+N282</f>
        <v>1</v>
      </c>
      <c r="R282" s="62"/>
      <c r="T282" s="62"/>
    </row>
    <row r="283" customFormat="false" ht="13.8" hidden="false" customHeight="false" outlineLevel="0" collapsed="false">
      <c r="A283" s="63" t="s">
        <v>553</v>
      </c>
      <c r="B283" s="64" t="s">
        <v>554</v>
      </c>
      <c r="C283" s="65" t="s">
        <v>57</v>
      </c>
      <c r="D283" s="66" t="n">
        <v>1</v>
      </c>
      <c r="E283" s="66" t="n">
        <v>0</v>
      </c>
      <c r="F283" s="66"/>
      <c r="G283" s="66" t="n">
        <f aca="false">D283+E283-F283</f>
        <v>1</v>
      </c>
      <c r="H283" s="68" t="n">
        <v>105.9730672</v>
      </c>
      <c r="I283" s="69" t="n">
        <v>0</v>
      </c>
      <c r="J283" s="70" t="n">
        <f aca="false">I283*H283</f>
        <v>0</v>
      </c>
      <c r="K283" s="71" t="n">
        <f aca="false">I283/G283</f>
        <v>0</v>
      </c>
      <c r="L283" s="66" t="n">
        <f aca="false">IFERROR(VLOOKUP(A283,'MEMO CALCULO 05'!$B$2:$E$299,4,0),0)</f>
        <v>1</v>
      </c>
      <c r="M283" s="72" t="n">
        <f aca="false">L283*H283</f>
        <v>105.9730672</v>
      </c>
      <c r="N283" s="73" t="n">
        <f aca="false">L283/G283</f>
        <v>1</v>
      </c>
      <c r="O283" s="74" t="n">
        <f aca="false">I283+L283</f>
        <v>1</v>
      </c>
      <c r="P283" s="75" t="n">
        <f aca="false">J283+M283</f>
        <v>105.9730672</v>
      </c>
      <c r="Q283" s="76" t="n">
        <f aca="false">K283+N283</f>
        <v>1</v>
      </c>
      <c r="R283" s="62"/>
      <c r="T283" s="62"/>
    </row>
    <row r="284" customFormat="false" ht="13.8" hidden="false" customHeight="false" outlineLevel="0" collapsed="false">
      <c r="A284" s="63" t="s">
        <v>555</v>
      </c>
      <c r="B284" s="64" t="s">
        <v>556</v>
      </c>
      <c r="C284" s="65" t="s">
        <v>57</v>
      </c>
      <c r="D284" s="66" t="n">
        <v>1</v>
      </c>
      <c r="E284" s="66" t="n">
        <v>0</v>
      </c>
      <c r="F284" s="66"/>
      <c r="G284" s="66" t="n">
        <f aca="false">D284+E284-F284</f>
        <v>1</v>
      </c>
      <c r="H284" s="68" t="n">
        <v>231.9351216</v>
      </c>
      <c r="I284" s="69" t="n">
        <v>0</v>
      </c>
      <c r="J284" s="70" t="n">
        <f aca="false">I284*H284</f>
        <v>0</v>
      </c>
      <c r="K284" s="71" t="n">
        <f aca="false">I284/G284</f>
        <v>0</v>
      </c>
      <c r="L284" s="66" t="n">
        <f aca="false">IFERROR(VLOOKUP(A284,'MEMO CALCULO 05'!$B$2:$E$299,4,0),0)</f>
        <v>1</v>
      </c>
      <c r="M284" s="72" t="n">
        <f aca="false">L284*H284</f>
        <v>231.9351216</v>
      </c>
      <c r="N284" s="73" t="n">
        <f aca="false">L284/G284</f>
        <v>1</v>
      </c>
      <c r="O284" s="74" t="n">
        <f aca="false">I284+L284</f>
        <v>1</v>
      </c>
      <c r="P284" s="75" t="n">
        <f aca="false">J284+M284</f>
        <v>231.9351216</v>
      </c>
      <c r="Q284" s="76" t="n">
        <f aca="false">K284+N284</f>
        <v>1</v>
      </c>
      <c r="R284" s="62"/>
      <c r="T284" s="62"/>
    </row>
    <row r="285" customFormat="false" ht="32.8" hidden="false" customHeight="false" outlineLevel="0" collapsed="false">
      <c r="A285" s="63" t="s">
        <v>557</v>
      </c>
      <c r="B285" s="64" t="s">
        <v>558</v>
      </c>
      <c r="C285" s="65" t="s">
        <v>57</v>
      </c>
      <c r="D285" s="66" t="n">
        <v>1</v>
      </c>
      <c r="E285" s="66" t="n">
        <v>0</v>
      </c>
      <c r="F285" s="66"/>
      <c r="G285" s="66" t="n">
        <f aca="false">D285+E285-F285</f>
        <v>1</v>
      </c>
      <c r="H285" s="68" t="n">
        <v>2043.2776</v>
      </c>
      <c r="I285" s="69" t="n">
        <v>0</v>
      </c>
      <c r="J285" s="70" t="n">
        <f aca="false">I285*H285</f>
        <v>0</v>
      </c>
      <c r="K285" s="71" t="n">
        <f aca="false">I285/G285</f>
        <v>0</v>
      </c>
      <c r="L285" s="66" t="n">
        <f aca="false">IFERROR(VLOOKUP(A285,'MEMO CALCULO 05'!$B$2:$E$299,4,0),0)</f>
        <v>1</v>
      </c>
      <c r="M285" s="72" t="n">
        <f aca="false">L285*H285</f>
        <v>2043.2776</v>
      </c>
      <c r="N285" s="73" t="n">
        <f aca="false">L285/G285</f>
        <v>1</v>
      </c>
      <c r="O285" s="74" t="n">
        <f aca="false">I285+L285</f>
        <v>1</v>
      </c>
      <c r="P285" s="75" t="n">
        <f aca="false">J285+M285</f>
        <v>2043.2776</v>
      </c>
      <c r="Q285" s="76" t="n">
        <f aca="false">K285+N285</f>
        <v>1</v>
      </c>
      <c r="R285" s="62"/>
      <c r="T285" s="62"/>
    </row>
    <row r="286" customFormat="false" ht="32.8" hidden="false" customHeight="false" outlineLevel="0" collapsed="false">
      <c r="A286" s="63" t="s">
        <v>559</v>
      </c>
      <c r="B286" s="64" t="s">
        <v>560</v>
      </c>
      <c r="C286" s="65" t="s">
        <v>57</v>
      </c>
      <c r="D286" s="66" t="n">
        <v>0</v>
      </c>
      <c r="E286" s="66" t="n">
        <v>1</v>
      </c>
      <c r="F286" s="66"/>
      <c r="G286" s="66" t="n">
        <f aca="false">D286+E286-F286</f>
        <v>1</v>
      </c>
      <c r="H286" s="68" t="n">
        <v>652.875698055074</v>
      </c>
      <c r="I286" s="69" t="n">
        <v>1</v>
      </c>
      <c r="J286" s="70" t="n">
        <f aca="false">I286*H286</f>
        <v>652.875698055074</v>
      </c>
      <c r="K286" s="71" t="n">
        <f aca="false">I286/G286</f>
        <v>1</v>
      </c>
      <c r="L286" s="66" t="n">
        <f aca="false">IFERROR(VLOOKUP(A286,'MEMO CALCULO 05'!$B$2:$E$299,4,0),0)</f>
        <v>0</v>
      </c>
      <c r="M286" s="72" t="n">
        <f aca="false">L286*H286</f>
        <v>0</v>
      </c>
      <c r="N286" s="73" t="n">
        <f aca="false">L286/G286</f>
        <v>0</v>
      </c>
      <c r="O286" s="74" t="n">
        <f aca="false">I286+L286</f>
        <v>1</v>
      </c>
      <c r="P286" s="75" t="n">
        <f aca="false">J286+M286</f>
        <v>652.875698055074</v>
      </c>
      <c r="Q286" s="76" t="n">
        <f aca="false">K286+N286</f>
        <v>1</v>
      </c>
      <c r="R286" s="62"/>
      <c r="T286" s="62"/>
    </row>
    <row r="287" customFormat="false" ht="32.8" hidden="false" customHeight="false" outlineLevel="0" collapsed="false">
      <c r="A287" s="63" t="s">
        <v>561</v>
      </c>
      <c r="B287" s="64" t="s">
        <v>562</v>
      </c>
      <c r="C287" s="65" t="s">
        <v>34</v>
      </c>
      <c r="D287" s="66" t="n">
        <v>0</v>
      </c>
      <c r="E287" s="66" t="n">
        <v>11.13</v>
      </c>
      <c r="F287" s="66"/>
      <c r="G287" s="66" t="n">
        <f aca="false">D287+E287-F287</f>
        <v>11.13</v>
      </c>
      <c r="H287" s="68" t="n">
        <v>29.6723794852044</v>
      </c>
      <c r="I287" s="69" t="n">
        <v>0</v>
      </c>
      <c r="J287" s="70" t="n">
        <f aca="false">I287*H287</f>
        <v>0</v>
      </c>
      <c r="K287" s="71" t="n">
        <f aca="false">I287/G287</f>
        <v>0</v>
      </c>
      <c r="L287" s="66" t="n">
        <f aca="false">IFERROR(VLOOKUP(A287,'MEMO CALCULO 05'!$B$2:$E$299,4,0),0)</f>
        <v>0</v>
      </c>
      <c r="M287" s="72" t="n">
        <f aca="false">L287*H287</f>
        <v>0</v>
      </c>
      <c r="N287" s="73" t="n">
        <f aca="false">L287/G287</f>
        <v>0</v>
      </c>
      <c r="O287" s="74" t="n">
        <f aca="false">I287+L287</f>
        <v>0</v>
      </c>
      <c r="P287" s="75" t="n">
        <f aca="false">J287+M287</f>
        <v>0</v>
      </c>
      <c r="Q287" s="76" t="n">
        <f aca="false">K287+N287</f>
        <v>0</v>
      </c>
      <c r="R287" s="62"/>
      <c r="T287" s="62"/>
    </row>
    <row r="288" customFormat="false" ht="13.8" hidden="false" customHeight="false" outlineLevel="0" collapsed="false">
      <c r="A288" s="63" t="s">
        <v>563</v>
      </c>
      <c r="B288" s="64" t="s">
        <v>564</v>
      </c>
      <c r="C288" s="65" t="s">
        <v>64</v>
      </c>
      <c r="D288" s="66" t="n">
        <v>0</v>
      </c>
      <c r="E288" s="66" t="n">
        <v>3.33</v>
      </c>
      <c r="F288" s="66"/>
      <c r="G288" s="66" t="n">
        <f aca="false">D288+E288-F288</f>
        <v>3.33</v>
      </c>
      <c r="H288" s="68" t="n">
        <v>228.408558797099</v>
      </c>
      <c r="I288" s="69" t="n">
        <v>3.33</v>
      </c>
      <c r="J288" s="70" t="n">
        <f aca="false">I288*H288</f>
        <v>760.60050079434</v>
      </c>
      <c r="K288" s="71" t="n">
        <f aca="false">I288/G288</f>
        <v>1</v>
      </c>
      <c r="L288" s="66" t="n">
        <f aca="false">IFERROR(VLOOKUP(A288,'MEMO CALCULO 05'!$B$2:$E$299,4,0),0)</f>
        <v>0</v>
      </c>
      <c r="M288" s="72" t="n">
        <f aca="false">L288*H288</f>
        <v>0</v>
      </c>
      <c r="N288" s="73" t="n">
        <f aca="false">L288/G288</f>
        <v>0</v>
      </c>
      <c r="O288" s="74" t="n">
        <f aca="false">I288+L288</f>
        <v>3.33</v>
      </c>
      <c r="P288" s="75" t="n">
        <f aca="false">J288+M288</f>
        <v>760.60050079434</v>
      </c>
      <c r="Q288" s="76" t="n">
        <f aca="false">K288+N288</f>
        <v>1</v>
      </c>
      <c r="R288" s="62"/>
      <c r="T288" s="62"/>
    </row>
    <row r="289" customFormat="false" ht="22.35" hidden="false" customHeight="false" outlineLevel="0" collapsed="false">
      <c r="A289" s="63" t="s">
        <v>565</v>
      </c>
      <c r="B289" s="64" t="s">
        <v>566</v>
      </c>
      <c r="C289" s="65" t="s">
        <v>57</v>
      </c>
      <c r="D289" s="66" t="n">
        <v>0</v>
      </c>
      <c r="E289" s="66" t="n">
        <v>1</v>
      </c>
      <c r="F289" s="66"/>
      <c r="G289" s="66" t="n">
        <f aca="false">D289+E289-F289</f>
        <v>1</v>
      </c>
      <c r="H289" s="68" t="n">
        <v>770.856746260992</v>
      </c>
      <c r="I289" s="69" t="n">
        <v>0</v>
      </c>
      <c r="J289" s="70" t="n">
        <f aca="false">I289*H289</f>
        <v>0</v>
      </c>
      <c r="K289" s="71" t="n">
        <f aca="false">I289/G289</f>
        <v>0</v>
      </c>
      <c r="L289" s="66" t="n">
        <f aca="false">IFERROR(VLOOKUP(A289,'MEMO CALCULO 05'!$B$2:$E$299,4,0),0)</f>
        <v>1</v>
      </c>
      <c r="M289" s="72" t="n">
        <f aca="false">L289*H289</f>
        <v>770.856746260992</v>
      </c>
      <c r="N289" s="73" t="n">
        <f aca="false">L289/G289</f>
        <v>1</v>
      </c>
      <c r="O289" s="74" t="n">
        <f aca="false">I289+L289</f>
        <v>1</v>
      </c>
      <c r="P289" s="75" t="n">
        <f aca="false">J289+M289</f>
        <v>770.856746260992</v>
      </c>
      <c r="Q289" s="76" t="n">
        <f aca="false">K289+N289</f>
        <v>1</v>
      </c>
      <c r="R289" s="62"/>
      <c r="T289" s="62"/>
    </row>
    <row r="290" customFormat="false" ht="22.35" hidden="false" customHeight="false" outlineLevel="0" collapsed="false">
      <c r="A290" s="63" t="s">
        <v>567</v>
      </c>
      <c r="B290" s="64" t="s">
        <v>568</v>
      </c>
      <c r="C290" s="65" t="s">
        <v>57</v>
      </c>
      <c r="D290" s="66" t="n">
        <v>0</v>
      </c>
      <c r="E290" s="66" t="n">
        <v>1</v>
      </c>
      <c r="F290" s="66"/>
      <c r="G290" s="66" t="n">
        <f aca="false">D290+E290-F290</f>
        <v>1</v>
      </c>
      <c r="H290" s="68" t="n">
        <v>71.5033498619937</v>
      </c>
      <c r="I290" s="69" t="n">
        <v>0</v>
      </c>
      <c r="J290" s="70" t="n">
        <f aca="false">I290*H290</f>
        <v>0</v>
      </c>
      <c r="K290" s="71" t="n">
        <f aca="false">I290/G290</f>
        <v>0</v>
      </c>
      <c r="L290" s="66" t="n">
        <f aca="false">IFERROR(VLOOKUP(A290,'MEMO CALCULO 05'!$B$2:$E$299,4,0),0)</f>
        <v>0</v>
      </c>
      <c r="M290" s="72" t="n">
        <f aca="false">L290*H290</f>
        <v>0</v>
      </c>
      <c r="N290" s="73" t="n">
        <f aca="false">L290/G290</f>
        <v>0</v>
      </c>
      <c r="O290" s="74" t="n">
        <f aca="false">I290+L290</f>
        <v>0</v>
      </c>
      <c r="P290" s="75" t="n">
        <f aca="false">J290+M290</f>
        <v>0</v>
      </c>
      <c r="Q290" s="76" t="n">
        <f aca="false">K290+N290</f>
        <v>0</v>
      </c>
      <c r="R290" s="62"/>
      <c r="T290" s="62"/>
    </row>
    <row r="291" customFormat="false" ht="13.8" hidden="false" customHeight="false" outlineLevel="0" collapsed="false">
      <c r="A291" s="63" t="s">
        <v>569</v>
      </c>
      <c r="B291" s="64" t="s">
        <v>570</v>
      </c>
      <c r="C291" s="65" t="s">
        <v>37</v>
      </c>
      <c r="D291" s="66" t="n">
        <v>0</v>
      </c>
      <c r="E291" s="66" t="n">
        <v>5</v>
      </c>
      <c r="F291" s="66"/>
      <c r="G291" s="66" t="n">
        <f aca="false">D291+E291-F291</f>
        <v>5</v>
      </c>
      <c r="H291" s="68" t="n">
        <v>5.98031805635792</v>
      </c>
      <c r="I291" s="69" t="n">
        <v>0</v>
      </c>
      <c r="J291" s="70" t="n">
        <f aca="false">I291*H291</f>
        <v>0</v>
      </c>
      <c r="K291" s="71" t="n">
        <f aca="false">I291/G291</f>
        <v>0</v>
      </c>
      <c r="L291" s="66" t="n">
        <f aca="false">IFERROR(VLOOKUP(A291,'MEMO CALCULO 05'!$B$2:$E$299,4,0),0)</f>
        <v>4</v>
      </c>
      <c r="M291" s="72" t="n">
        <f aca="false">L291*H291</f>
        <v>23.9212722254317</v>
      </c>
      <c r="N291" s="73" t="n">
        <f aca="false">L291/G291</f>
        <v>0.8</v>
      </c>
      <c r="O291" s="74" t="n">
        <f aca="false">I291+L291</f>
        <v>4</v>
      </c>
      <c r="P291" s="75" t="n">
        <f aca="false">J291+M291</f>
        <v>23.9212722254317</v>
      </c>
      <c r="Q291" s="76" t="n">
        <f aca="false">K291+N291</f>
        <v>0.8</v>
      </c>
      <c r="R291" s="62"/>
      <c r="T291" s="62"/>
    </row>
    <row r="292" customFormat="false" ht="32.8" hidden="false" customHeight="false" outlineLevel="0" collapsed="false">
      <c r="A292" s="63" t="s">
        <v>571</v>
      </c>
      <c r="B292" s="64" t="s">
        <v>572</v>
      </c>
      <c r="C292" s="65" t="s">
        <v>57</v>
      </c>
      <c r="D292" s="66" t="n">
        <v>0</v>
      </c>
      <c r="E292" s="66" t="n">
        <v>1</v>
      </c>
      <c r="F292" s="66"/>
      <c r="G292" s="66" t="n">
        <f aca="false">D292+E292-F292</f>
        <v>1</v>
      </c>
      <c r="H292" s="68" t="n">
        <v>2534.12331102767</v>
      </c>
      <c r="I292" s="69" t="n">
        <v>0</v>
      </c>
      <c r="J292" s="70" t="n">
        <f aca="false">I292*H292</f>
        <v>0</v>
      </c>
      <c r="K292" s="71" t="n">
        <f aca="false">I292/G292</f>
        <v>0</v>
      </c>
      <c r="L292" s="66" t="n">
        <f aca="false">IFERROR(VLOOKUP(A292,'MEMO CALCULO 05'!$B$2:$E$299,4,0),0)</f>
        <v>1</v>
      </c>
      <c r="M292" s="72" t="n">
        <f aca="false">L292*H292</f>
        <v>2534.12331102767</v>
      </c>
      <c r="N292" s="73" t="n">
        <f aca="false">L292/G292</f>
        <v>1</v>
      </c>
      <c r="O292" s="74" t="n">
        <f aca="false">I292+L292</f>
        <v>1</v>
      </c>
      <c r="P292" s="75" t="n">
        <f aca="false">J292+M292</f>
        <v>2534.12331102767</v>
      </c>
      <c r="Q292" s="76" t="n">
        <f aca="false">K292+N292</f>
        <v>1</v>
      </c>
      <c r="R292" s="62"/>
      <c r="T292" s="62"/>
    </row>
    <row r="293" customFormat="false" ht="13.8" hidden="false" customHeight="false" outlineLevel="0" collapsed="false">
      <c r="A293" s="63" t="s">
        <v>573</v>
      </c>
      <c r="B293" s="64" t="s">
        <v>574</v>
      </c>
      <c r="C293" s="65" t="s">
        <v>34</v>
      </c>
      <c r="D293" s="66" t="n">
        <v>0</v>
      </c>
      <c r="E293" s="66" t="n">
        <v>22.78</v>
      </c>
      <c r="F293" s="66"/>
      <c r="G293" s="66" t="n">
        <f aca="false">D293+E293-F293</f>
        <v>22.78</v>
      </c>
      <c r="H293" s="68" t="n">
        <v>453.410211663136</v>
      </c>
      <c r="I293" s="69" t="n">
        <v>0</v>
      </c>
      <c r="J293" s="70" t="n">
        <f aca="false">I293*H293</f>
        <v>0</v>
      </c>
      <c r="K293" s="71" t="n">
        <f aca="false">I293/G293</f>
        <v>0</v>
      </c>
      <c r="L293" s="66" t="n">
        <f aca="false">IFERROR(VLOOKUP(A293,'MEMO CALCULO 05'!$B$2:$E$299,4,0),0)</f>
        <v>19.28</v>
      </c>
      <c r="M293" s="72" t="n">
        <f aca="false">L293*H293</f>
        <v>8741.74888086526</v>
      </c>
      <c r="N293" s="73" t="n">
        <f aca="false">L293/G293</f>
        <v>0.846356453028973</v>
      </c>
      <c r="O293" s="74" t="n">
        <f aca="false">I293+L293</f>
        <v>19.28</v>
      </c>
      <c r="P293" s="75" t="n">
        <f aca="false">J293+M293</f>
        <v>8741.74888086526</v>
      </c>
      <c r="Q293" s="76" t="n">
        <f aca="false">K293+N293</f>
        <v>0.846356453028973</v>
      </c>
      <c r="R293" s="62"/>
      <c r="T293" s="62"/>
    </row>
    <row r="294" customFormat="false" ht="32.8" hidden="false" customHeight="false" outlineLevel="0" collapsed="false">
      <c r="A294" s="63" t="s">
        <v>575</v>
      </c>
      <c r="B294" s="64" t="s">
        <v>576</v>
      </c>
      <c r="C294" s="65" t="s">
        <v>57</v>
      </c>
      <c r="D294" s="66" t="n">
        <v>0</v>
      </c>
      <c r="E294" s="66" t="n">
        <v>2</v>
      </c>
      <c r="F294" s="66"/>
      <c r="G294" s="66" t="n">
        <f aca="false">D294+E294-F294</f>
        <v>2</v>
      </c>
      <c r="H294" s="68" t="n">
        <v>497.130182239252</v>
      </c>
      <c r="I294" s="69" t="n">
        <v>2</v>
      </c>
      <c r="J294" s="70" t="n">
        <f aca="false">I294*H294</f>
        <v>994.260364478504</v>
      </c>
      <c r="K294" s="71" t="n">
        <f aca="false">I294/G294</f>
        <v>1</v>
      </c>
      <c r="L294" s="66" t="n">
        <f aca="false">IFERROR(VLOOKUP(A294,'MEMO CALCULO 05'!$B$2:$E$299,4,0),0)</f>
        <v>0</v>
      </c>
      <c r="M294" s="72" t="n">
        <f aca="false">L294*H294</f>
        <v>0</v>
      </c>
      <c r="N294" s="73" t="n">
        <f aca="false">L294/G294</f>
        <v>0</v>
      </c>
      <c r="O294" s="74" t="n">
        <f aca="false">I294+L294</f>
        <v>2</v>
      </c>
      <c r="P294" s="75" t="n">
        <f aca="false">J294+M294</f>
        <v>994.260364478504</v>
      </c>
      <c r="Q294" s="76" t="n">
        <f aca="false">K294+N294</f>
        <v>1</v>
      </c>
      <c r="R294" s="62"/>
      <c r="T294" s="62"/>
    </row>
    <row r="295" customFormat="false" ht="13.8" hidden="false" customHeight="false" outlineLevel="0" collapsed="false">
      <c r="A295" s="63" t="s">
        <v>577</v>
      </c>
      <c r="B295" s="64" t="s">
        <v>578</v>
      </c>
      <c r="C295" s="65" t="s">
        <v>34</v>
      </c>
      <c r="D295" s="66" t="n">
        <v>0</v>
      </c>
      <c r="E295" s="66" t="n">
        <v>41.6</v>
      </c>
      <c r="F295" s="66"/>
      <c r="G295" s="66" t="n">
        <f aca="false">D295+E295-F295</f>
        <v>41.6</v>
      </c>
      <c r="H295" s="68" t="n">
        <v>72.3993557031902</v>
      </c>
      <c r="I295" s="69" t="n">
        <v>41.6</v>
      </c>
      <c r="J295" s="70" t="n">
        <f aca="false">I295*H295</f>
        <v>3011.81319725271</v>
      </c>
      <c r="K295" s="71" t="n">
        <f aca="false">I295/G295</f>
        <v>1</v>
      </c>
      <c r="L295" s="66" t="n">
        <f aca="false">IFERROR(VLOOKUP(A295,'MEMO CALCULO 05'!$B$2:$E$299,4,0),0)</f>
        <v>0</v>
      </c>
      <c r="M295" s="72" t="n">
        <f aca="false">L295*H295</f>
        <v>0</v>
      </c>
      <c r="N295" s="73" t="n">
        <f aca="false">L295/G295</f>
        <v>0</v>
      </c>
      <c r="O295" s="74" t="n">
        <f aca="false">I295+L295</f>
        <v>41.6</v>
      </c>
      <c r="P295" s="75" t="n">
        <f aca="false">J295+M295</f>
        <v>3011.81319725271</v>
      </c>
      <c r="Q295" s="76" t="n">
        <f aca="false">K295+N295</f>
        <v>1</v>
      </c>
      <c r="R295" s="62"/>
      <c r="T295" s="62"/>
    </row>
    <row r="296" customFormat="false" ht="13.8" hidden="false" customHeight="false" outlineLevel="0" collapsed="false">
      <c r="A296" s="63" t="s">
        <v>579</v>
      </c>
      <c r="B296" s="64" t="s">
        <v>580</v>
      </c>
      <c r="C296" s="65" t="s">
        <v>34</v>
      </c>
      <c r="D296" s="66" t="n">
        <v>0</v>
      </c>
      <c r="E296" s="66" t="n">
        <v>21.04</v>
      </c>
      <c r="F296" s="66"/>
      <c r="G296" s="66" t="n">
        <f aca="false">D296+E296-F296</f>
        <v>21.04</v>
      </c>
      <c r="H296" s="68" t="n">
        <v>65.7986096033786</v>
      </c>
      <c r="I296" s="69" t="n">
        <v>21.04</v>
      </c>
      <c r="J296" s="70" t="n">
        <f aca="false">I296*H296</f>
        <v>1384.40274605509</v>
      </c>
      <c r="K296" s="71" t="n">
        <f aca="false">I296/G296</f>
        <v>1</v>
      </c>
      <c r="L296" s="66" t="n">
        <f aca="false">IFERROR(VLOOKUP(A296,'MEMO CALCULO 05'!$B$2:$E$299,4,0),0)</f>
        <v>0</v>
      </c>
      <c r="M296" s="72" t="n">
        <f aca="false">L296*H296</f>
        <v>0</v>
      </c>
      <c r="N296" s="73" t="n">
        <f aca="false">L296/G296</f>
        <v>0</v>
      </c>
      <c r="O296" s="74" t="n">
        <f aca="false">I296+L296</f>
        <v>21.04</v>
      </c>
      <c r="P296" s="75" t="n">
        <f aca="false">J296+M296</f>
        <v>1384.40274605509</v>
      </c>
      <c r="Q296" s="76" t="n">
        <f aca="false">K296+N296</f>
        <v>1</v>
      </c>
      <c r="R296" s="62"/>
      <c r="T296" s="62"/>
    </row>
    <row r="297" customFormat="false" ht="43.2" hidden="false" customHeight="false" outlineLevel="0" collapsed="false">
      <c r="A297" s="63" t="s">
        <v>581</v>
      </c>
      <c r="B297" s="64" t="s">
        <v>582</v>
      </c>
      <c r="C297" s="65" t="s">
        <v>57</v>
      </c>
      <c r="D297" s="66" t="n">
        <v>0</v>
      </c>
      <c r="E297" s="66" t="n">
        <v>6</v>
      </c>
      <c r="F297" s="66"/>
      <c r="G297" s="66" t="n">
        <f aca="false">D297+E297-F297</f>
        <v>6</v>
      </c>
      <c r="H297" s="68" t="n">
        <v>3499.45278856548</v>
      </c>
      <c r="I297" s="69" t="n">
        <v>0</v>
      </c>
      <c r="J297" s="70" t="n">
        <f aca="false">I297*H297</f>
        <v>0</v>
      </c>
      <c r="K297" s="71" t="n">
        <f aca="false">I297/G297</f>
        <v>0</v>
      </c>
      <c r="L297" s="66" t="n">
        <f aca="false">IFERROR(VLOOKUP(A297,'MEMO CALCULO 05'!$B$2:$E$299,4,0),0)</f>
        <v>6</v>
      </c>
      <c r="M297" s="72" t="n">
        <f aca="false">L297*H297</f>
        <v>20996.7167313929</v>
      </c>
      <c r="N297" s="73" t="n">
        <f aca="false">L297/G297</f>
        <v>1</v>
      </c>
      <c r="O297" s="74" t="n">
        <f aca="false">I297+L297</f>
        <v>6</v>
      </c>
      <c r="P297" s="75" t="n">
        <f aca="false">J297+M297</f>
        <v>20996.7167313929</v>
      </c>
      <c r="Q297" s="76" t="n">
        <f aca="false">K297+N297</f>
        <v>1</v>
      </c>
      <c r="R297" s="62"/>
      <c r="T297" s="62"/>
    </row>
    <row r="298" customFormat="false" ht="22.35" hidden="false" customHeight="false" outlineLevel="0" collapsed="false">
      <c r="A298" s="63" t="s">
        <v>583</v>
      </c>
      <c r="B298" s="64" t="s">
        <v>584</v>
      </c>
      <c r="C298" s="65" t="s">
        <v>34</v>
      </c>
      <c r="D298" s="66" t="n">
        <v>0</v>
      </c>
      <c r="E298" s="66" t="n">
        <v>4.56</v>
      </c>
      <c r="F298" s="66"/>
      <c r="G298" s="66" t="n">
        <f aca="false">D298+E298-F298</f>
        <v>4.56</v>
      </c>
      <c r="H298" s="68" t="n">
        <v>26.5988710764491</v>
      </c>
      <c r="I298" s="69" t="n">
        <v>4.56</v>
      </c>
      <c r="J298" s="70" t="n">
        <f aca="false">I298*H298</f>
        <v>121.290852108608</v>
      </c>
      <c r="K298" s="71" t="n">
        <f aca="false">I298/G298</f>
        <v>1</v>
      </c>
      <c r="L298" s="66" t="n">
        <f aca="false">IFERROR(VLOOKUP(A298,'MEMO CALCULO 05'!$B$2:$E$299,4,0),0)</f>
        <v>0</v>
      </c>
      <c r="M298" s="72" t="n">
        <f aca="false">L298*H298</f>
        <v>0</v>
      </c>
      <c r="N298" s="73" t="n">
        <f aca="false">L298/G298</f>
        <v>0</v>
      </c>
      <c r="O298" s="74" t="n">
        <f aca="false">I298+L298</f>
        <v>4.56</v>
      </c>
      <c r="P298" s="75" t="n">
        <f aca="false">J298+M298</f>
        <v>121.290852108608</v>
      </c>
      <c r="Q298" s="76" t="n">
        <f aca="false">K298+N298</f>
        <v>1</v>
      </c>
      <c r="R298" s="62"/>
      <c r="T298" s="62"/>
    </row>
    <row r="299" customFormat="false" ht="32.8" hidden="false" customHeight="false" outlineLevel="0" collapsed="false">
      <c r="A299" s="63" t="s">
        <v>585</v>
      </c>
      <c r="B299" s="64" t="s">
        <v>586</v>
      </c>
      <c r="C299" s="65" t="s">
        <v>34</v>
      </c>
      <c r="D299" s="66" t="n">
        <v>0</v>
      </c>
      <c r="E299" s="66" t="n">
        <v>5.43</v>
      </c>
      <c r="F299" s="66"/>
      <c r="G299" s="66" t="n">
        <f aca="false">D299+E299-F299</f>
        <v>5.43</v>
      </c>
      <c r="H299" s="68" t="n">
        <v>84.4537598690545</v>
      </c>
      <c r="I299" s="69" t="n">
        <v>5.43</v>
      </c>
      <c r="J299" s="70" t="n">
        <f aca="false">I299*H299</f>
        <v>458.583916088966</v>
      </c>
      <c r="K299" s="71" t="n">
        <f aca="false">I299/G299</f>
        <v>1</v>
      </c>
      <c r="L299" s="66" t="n">
        <f aca="false">IFERROR(VLOOKUP(A299,'MEMO CALCULO 05'!$B$2:$E$299,4,0),0)</f>
        <v>0</v>
      </c>
      <c r="M299" s="72" t="n">
        <f aca="false">L299*H299</f>
        <v>0</v>
      </c>
      <c r="N299" s="73" t="n">
        <f aca="false">L299/G299</f>
        <v>0</v>
      </c>
      <c r="O299" s="74" t="n">
        <f aca="false">I299+L299</f>
        <v>5.43</v>
      </c>
      <c r="P299" s="75" t="n">
        <f aca="false">J299+M299</f>
        <v>458.583916088966</v>
      </c>
      <c r="Q299" s="76" t="n">
        <f aca="false">K299+N299</f>
        <v>1</v>
      </c>
      <c r="R299" s="62"/>
      <c r="T299" s="62"/>
    </row>
    <row r="300" customFormat="false" ht="13.8" hidden="false" customHeight="false" outlineLevel="0" collapsed="false">
      <c r="A300" s="63" t="s">
        <v>587</v>
      </c>
      <c r="B300" s="64" t="s">
        <v>588</v>
      </c>
      <c r="C300" s="65" t="s">
        <v>57</v>
      </c>
      <c r="D300" s="66" t="n">
        <v>0</v>
      </c>
      <c r="E300" s="66" t="n">
        <v>11</v>
      </c>
      <c r="F300" s="66"/>
      <c r="G300" s="66" t="n">
        <f aca="false">D300+E300-F300</f>
        <v>11</v>
      </c>
      <c r="H300" s="68" t="n">
        <v>31.4090665576257</v>
      </c>
      <c r="I300" s="69" t="n">
        <v>11</v>
      </c>
      <c r="J300" s="70" t="n">
        <f aca="false">I300*H300</f>
        <v>345.499732133883</v>
      </c>
      <c r="K300" s="71" t="n">
        <f aca="false">I300/G300</f>
        <v>1</v>
      </c>
      <c r="L300" s="66" t="n">
        <f aca="false">IFERROR(VLOOKUP(A300,'MEMO CALCULO 05'!$B$2:$E$299,4,0),0)</f>
        <v>-1</v>
      </c>
      <c r="M300" s="72" t="n">
        <f aca="false">L300*H300</f>
        <v>-31.4090665576257</v>
      </c>
      <c r="N300" s="73" t="n">
        <f aca="false">L300/G300</f>
        <v>-0.0909090909090909</v>
      </c>
      <c r="O300" s="74" t="n">
        <f aca="false">I300+L300</f>
        <v>10</v>
      </c>
      <c r="P300" s="75" t="n">
        <f aca="false">J300+M300</f>
        <v>314.090665576257</v>
      </c>
      <c r="Q300" s="76" t="n">
        <f aca="false">K300+N300</f>
        <v>0.909090909090909</v>
      </c>
      <c r="R300" s="62"/>
      <c r="T300" s="62"/>
    </row>
    <row r="301" customFormat="false" ht="22.35" hidden="false" customHeight="false" outlineLevel="0" collapsed="false">
      <c r="A301" s="63" t="s">
        <v>589</v>
      </c>
      <c r="B301" s="64" t="s">
        <v>590</v>
      </c>
      <c r="C301" s="65" t="s">
        <v>37</v>
      </c>
      <c r="D301" s="66" t="n">
        <v>0</v>
      </c>
      <c r="E301" s="66" t="n">
        <v>33.6</v>
      </c>
      <c r="F301" s="66"/>
      <c r="G301" s="66" t="n">
        <f aca="false">D301+E301-F301</f>
        <v>33.6</v>
      </c>
      <c r="H301" s="68" t="n">
        <v>17.6804873547725</v>
      </c>
      <c r="I301" s="69" t="n">
        <v>33.6</v>
      </c>
      <c r="J301" s="70" t="n">
        <f aca="false">I301*H301</f>
        <v>594.064375120356</v>
      </c>
      <c r="K301" s="71" t="n">
        <f aca="false">I301/G301</f>
        <v>1</v>
      </c>
      <c r="L301" s="66" t="n">
        <f aca="false">IFERROR(VLOOKUP(A301,'MEMO CALCULO 05'!$B$2:$E$299,4,0),0)</f>
        <v>0</v>
      </c>
      <c r="M301" s="72" t="n">
        <f aca="false">L301*H301</f>
        <v>0</v>
      </c>
      <c r="N301" s="73" t="n">
        <f aca="false">L301/G301</f>
        <v>0</v>
      </c>
      <c r="O301" s="74" t="n">
        <f aca="false">I301+L301</f>
        <v>33.6</v>
      </c>
      <c r="P301" s="75" t="n">
        <f aca="false">J301+M301</f>
        <v>594.064375120356</v>
      </c>
      <c r="Q301" s="76" t="n">
        <f aca="false">K301+N301</f>
        <v>1</v>
      </c>
      <c r="R301" s="62"/>
      <c r="T301" s="62"/>
    </row>
    <row r="302" customFormat="false" ht="13.8" hidden="false" customHeight="true" outlineLevel="0" collapsed="false">
      <c r="A302" s="94" t="s">
        <v>591</v>
      </c>
      <c r="B302" s="94"/>
      <c r="C302" s="55"/>
      <c r="D302" s="56"/>
      <c r="E302" s="56"/>
      <c r="F302" s="56"/>
      <c r="G302" s="56"/>
      <c r="H302" s="56"/>
      <c r="I302" s="95"/>
      <c r="J302" s="96"/>
      <c r="K302" s="97"/>
      <c r="L302" s="95"/>
      <c r="M302" s="98" t="n">
        <f aca="false">M20+M24+M51+M61+M71+M80+M85+M90+M97+M103+M106+M118+M120+M174+M182+M199+M213+M216+M219+M230+M236+M242+M245+M248</f>
        <v>149512.951532396</v>
      </c>
      <c r="N302" s="97"/>
      <c r="O302" s="96"/>
      <c r="P302" s="98" t="n">
        <f aca="false">P20+P24+P51+P61+P71+P80+P85+P90+P97+P103+P106+P118+P120+P174+P182+P199+P213+P216+P219+P230+P236+P242+P245+P248</f>
        <v>563687.756970346</v>
      </c>
      <c r="Q302" s="97"/>
      <c r="R302" s="62"/>
      <c r="S302" s="81"/>
    </row>
    <row r="303" customFormat="false" ht="13.8" hidden="false" customHeight="false" outlineLevel="0" collapsed="false">
      <c r="A303" s="99"/>
      <c r="B303" s="99"/>
      <c r="C303" s="99"/>
      <c r="D303" s="99"/>
      <c r="E303" s="99"/>
      <c r="F303" s="99"/>
      <c r="G303" s="99"/>
      <c r="H303" s="99"/>
      <c r="I303" s="99"/>
      <c r="J303" s="99"/>
      <c r="K303" s="99"/>
      <c r="L303" s="99"/>
      <c r="M303" s="99"/>
      <c r="N303" s="99"/>
      <c r="O303" s="99"/>
      <c r="P303" s="99"/>
      <c r="Q303" s="99"/>
      <c r="R303" s="62"/>
      <c r="S303" s="8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</row>
    <row r="304" s="106" customFormat="true" ht="15.75" hidden="false" customHeight="true" outlineLevel="0" collapsed="false">
      <c r="A304" s="100" t="s">
        <v>592</v>
      </c>
      <c r="B304" s="100"/>
      <c r="C304" s="101" t="n">
        <v>484000</v>
      </c>
      <c r="D304" s="101"/>
      <c r="E304" s="101"/>
      <c r="F304" s="102"/>
      <c r="G304" s="102"/>
      <c r="H304" s="103"/>
      <c r="I304" s="104" t="s">
        <v>593</v>
      </c>
      <c r="J304" s="104"/>
      <c r="K304" s="104"/>
      <c r="L304" s="104"/>
      <c r="M304" s="105" t="s">
        <v>594</v>
      </c>
      <c r="N304" s="105"/>
      <c r="O304" s="105"/>
      <c r="P304" s="105"/>
      <c r="Q304" s="105"/>
      <c r="R304" s="2"/>
      <c r="S304" s="2"/>
      <c r="T304" s="2"/>
      <c r="U304" s="47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</row>
    <row r="305" s="106" customFormat="true" ht="16.5" hidden="false" customHeight="true" outlineLevel="0" collapsed="false">
      <c r="A305" s="107" t="s">
        <v>595</v>
      </c>
      <c r="B305" s="107"/>
      <c r="C305" s="108" t="n">
        <f aca="false">0.2435</f>
        <v>0.2435</v>
      </c>
      <c r="D305" s="109" t="n">
        <v>117834.332674746</v>
      </c>
      <c r="E305" s="109"/>
      <c r="F305" s="103"/>
      <c r="G305" s="103"/>
      <c r="H305" s="103"/>
      <c r="I305" s="110" t="str">
        <f aca="false">L18</f>
        <v>MEDIÇÃO 05</v>
      </c>
      <c r="J305" s="110"/>
      <c r="K305" s="111" t="n">
        <f aca="false">M302/C308</f>
        <v>0.248428750928701</v>
      </c>
      <c r="L305" s="111"/>
      <c r="M305" s="112" t="str">
        <f aca="false">L18</f>
        <v>MEDIÇÃO 05</v>
      </c>
      <c r="N305" s="112"/>
      <c r="O305" s="113" t="n">
        <f aca="false">M302</f>
        <v>149512.951532396</v>
      </c>
      <c r="P305" s="113"/>
      <c r="Q305" s="113"/>
      <c r="R305" s="2"/>
      <c r="S305" s="2"/>
      <c r="T305" s="2"/>
      <c r="U305" s="47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</row>
    <row r="306" s="106" customFormat="true" ht="13.8" hidden="false" customHeight="true" outlineLevel="0" collapsed="false">
      <c r="A306" s="107" t="s">
        <v>596</v>
      </c>
      <c r="B306" s="107"/>
      <c r="C306" s="108" t="n">
        <f aca="false">K289/C304</f>
        <v>0</v>
      </c>
      <c r="D306" s="114" t="n">
        <f aca="false">K289</f>
        <v>0</v>
      </c>
      <c r="E306" s="114"/>
      <c r="F306" s="115"/>
      <c r="G306" s="115"/>
      <c r="H306" s="116"/>
      <c r="I306" s="117" t="s">
        <v>597</v>
      </c>
      <c r="J306" s="117"/>
      <c r="K306" s="118" t="n">
        <f aca="false">P302/C308</f>
        <v>0.936616152264255</v>
      </c>
      <c r="L306" s="118"/>
      <c r="M306" s="119" t="s">
        <v>598</v>
      </c>
      <c r="N306" s="119"/>
      <c r="O306" s="120" t="n">
        <f aca="false">P302</f>
        <v>563687.756970346</v>
      </c>
      <c r="P306" s="120"/>
      <c r="Q306" s="120"/>
      <c r="R306" s="2"/>
      <c r="S306" s="2"/>
      <c r="T306" s="2"/>
      <c r="U306" s="47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</row>
    <row r="307" customFormat="false" ht="13.8" hidden="false" customHeight="true" outlineLevel="0" collapsed="false">
      <c r="A307" s="107" t="s">
        <v>599</v>
      </c>
      <c r="B307" s="107"/>
      <c r="C307" s="109" t="n">
        <v>117834.332674746</v>
      </c>
      <c r="D307" s="109"/>
      <c r="E307" s="109"/>
      <c r="F307" s="115"/>
      <c r="G307" s="115"/>
      <c r="H307" s="116"/>
      <c r="I307" s="121" t="s">
        <v>600</v>
      </c>
      <c r="J307" s="121"/>
      <c r="K307" s="122" t="n">
        <f aca="false">100%-K306</f>
        <v>0.063383847735745</v>
      </c>
      <c r="L307" s="122"/>
      <c r="M307" s="123" t="s">
        <v>601</v>
      </c>
      <c r="N307" s="123"/>
      <c r="O307" s="124" t="n">
        <f aca="false">C308-O306</f>
        <v>38146.5757043998</v>
      </c>
      <c r="P307" s="124"/>
      <c r="Q307" s="124"/>
      <c r="R307" s="2"/>
      <c r="S307" s="125"/>
      <c r="T307" s="2"/>
      <c r="U307" s="126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</row>
    <row r="308" customFormat="false" ht="13.8" hidden="false" customHeight="true" outlineLevel="0" collapsed="false">
      <c r="A308" s="127" t="s">
        <v>602</v>
      </c>
      <c r="B308" s="127"/>
      <c r="C308" s="128" t="n">
        <f aca="false">C304+C307</f>
        <v>601834.332674746</v>
      </c>
      <c r="D308" s="128"/>
      <c r="E308" s="128"/>
      <c r="F308" s="115"/>
      <c r="G308" s="115"/>
      <c r="H308" s="116"/>
      <c r="I308" s="129"/>
      <c r="J308" s="130"/>
      <c r="K308" s="130"/>
      <c r="L308" s="131"/>
      <c r="M308" s="131"/>
      <c r="N308" s="132"/>
      <c r="O308" s="133"/>
      <c r="P308" s="133"/>
      <c r="Q308" s="134"/>
      <c r="S308" s="126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</row>
    <row r="309" s="1" customFormat="true" ht="15" hidden="false" customHeight="false" outlineLevel="0" collapsed="false">
      <c r="A309" s="135"/>
      <c r="B309" s="103"/>
      <c r="C309" s="136"/>
      <c r="D309" s="115"/>
      <c r="E309" s="115"/>
      <c r="F309" s="115"/>
      <c r="G309" s="115"/>
      <c r="H309" s="116"/>
      <c r="I309" s="129"/>
      <c r="J309" s="130"/>
      <c r="K309" s="130"/>
      <c r="L309" s="131"/>
      <c r="M309" s="131"/>
      <c r="N309" s="132"/>
      <c r="O309" s="133"/>
      <c r="P309" s="133"/>
      <c r="Q309" s="134"/>
      <c r="S309" s="137"/>
    </row>
    <row r="310" s="1" customFormat="true" ht="15" hidden="false" customHeight="false" outlineLevel="0" collapsed="false">
      <c r="A310" s="135"/>
      <c r="B310" s="103"/>
      <c r="C310" s="136"/>
      <c r="D310" s="115"/>
      <c r="E310" s="115"/>
      <c r="F310" s="115"/>
      <c r="G310" s="115"/>
      <c r="H310" s="116"/>
      <c r="I310" s="129"/>
      <c r="J310" s="130"/>
      <c r="K310" s="130"/>
      <c r="L310" s="131"/>
      <c r="M310" s="131"/>
      <c r="N310" s="132"/>
      <c r="O310" s="133"/>
      <c r="P310" s="133"/>
      <c r="Q310" s="134"/>
      <c r="S310" s="137"/>
    </row>
    <row r="311" s="1" customFormat="true" ht="15" hidden="false" customHeight="false" outlineLevel="0" collapsed="false">
      <c r="A311" s="135"/>
      <c r="B311" s="103"/>
      <c r="C311" s="136"/>
      <c r="D311" s="115"/>
      <c r="E311" s="115"/>
      <c r="F311" s="115"/>
      <c r="G311" s="115"/>
      <c r="H311" s="116"/>
      <c r="I311" s="129"/>
      <c r="J311" s="130"/>
      <c r="K311" s="130"/>
      <c r="L311" s="131"/>
      <c r="M311" s="131"/>
      <c r="N311" s="132"/>
      <c r="O311" s="133"/>
      <c r="P311" s="133"/>
      <c r="Q311" s="134"/>
      <c r="S311" s="137"/>
    </row>
    <row r="312" s="1" customFormat="true" ht="15" hidden="false" customHeight="false" outlineLevel="0" collapsed="false">
      <c r="A312" s="135"/>
      <c r="B312" s="103"/>
      <c r="C312" s="136"/>
      <c r="D312" s="115"/>
      <c r="E312" s="115"/>
      <c r="F312" s="115"/>
      <c r="G312" s="115"/>
      <c r="H312" s="116"/>
      <c r="I312" s="129"/>
      <c r="J312" s="130"/>
      <c r="K312" s="130"/>
      <c r="L312" s="131"/>
      <c r="M312" s="131"/>
      <c r="N312" s="132"/>
      <c r="O312" s="133"/>
      <c r="P312" s="133"/>
      <c r="Q312" s="134"/>
      <c r="S312" s="137"/>
    </row>
    <row r="313" s="1" customFormat="true" ht="13.8" hidden="false" customHeight="false" outlineLevel="0" collapsed="false">
      <c r="A313" s="138"/>
      <c r="B313" s="139" t="s">
        <v>603</v>
      </c>
      <c r="C313" s="140"/>
      <c r="D313" s="140"/>
      <c r="E313" s="140"/>
      <c r="F313" s="140"/>
      <c r="G313" s="140"/>
      <c r="H313" s="140"/>
      <c r="I313" s="140"/>
      <c r="J313" s="140"/>
      <c r="L313" s="141"/>
      <c r="M313" s="142"/>
      <c r="N313" s="142"/>
      <c r="O313" s="142"/>
      <c r="P313" s="142"/>
      <c r="Q313" s="143"/>
      <c r="S313" s="52"/>
    </row>
    <row r="314" s="1" customFormat="true" ht="13.8" hidden="false" customHeight="false" outlineLevel="0" collapsed="false">
      <c r="A314" s="138"/>
      <c r="B314" s="144" t="s">
        <v>604</v>
      </c>
      <c r="C314" s="145"/>
      <c r="D314" s="141"/>
      <c r="E314" s="141"/>
      <c r="F314" s="141"/>
      <c r="G314" s="141"/>
      <c r="I314" s="142"/>
      <c r="J314" s="142"/>
      <c r="L314" s="141"/>
      <c r="M314" s="142"/>
      <c r="N314" s="142"/>
      <c r="O314" s="142"/>
      <c r="P314" s="142"/>
      <c r="Q314" s="143"/>
      <c r="S314" s="52"/>
    </row>
    <row r="315" s="1" customFormat="true" ht="13.8" hidden="false" customHeight="false" outlineLevel="0" collapsed="false">
      <c r="A315" s="138"/>
      <c r="B315" s="144" t="s">
        <v>605</v>
      </c>
      <c r="C315" s="146"/>
      <c r="D315" s="141"/>
      <c r="E315" s="141"/>
      <c r="F315" s="141"/>
      <c r="G315" s="141"/>
      <c r="I315" s="142"/>
      <c r="J315" s="142"/>
      <c r="L315" s="141"/>
      <c r="M315" s="142"/>
      <c r="N315" s="142"/>
      <c r="O315" s="142"/>
      <c r="P315" s="142"/>
      <c r="Q315" s="143"/>
      <c r="S315" s="52"/>
    </row>
    <row r="316" s="1" customFormat="true" ht="13.8" hidden="false" customHeight="false" outlineLevel="0" collapsed="false">
      <c r="A316" s="147"/>
      <c r="B316" s="148" t="s">
        <v>606</v>
      </c>
      <c r="C316" s="149"/>
      <c r="D316" s="150"/>
      <c r="E316" s="150"/>
      <c r="F316" s="150"/>
      <c r="G316" s="150"/>
      <c r="H316" s="151"/>
      <c r="I316" s="151"/>
      <c r="J316" s="151"/>
      <c r="K316" s="151"/>
      <c r="L316" s="150"/>
      <c r="M316" s="151"/>
      <c r="N316" s="151"/>
      <c r="O316" s="151"/>
      <c r="P316" s="151"/>
      <c r="Q316" s="152"/>
    </row>
    <row r="317" s="1" customFormat="true" ht="13.8" hidden="false" customHeight="false" outlineLevel="0" collapsed="false">
      <c r="B317" s="3"/>
      <c r="C317" s="146"/>
      <c r="D317" s="3"/>
      <c r="E317" s="3"/>
      <c r="F317" s="3"/>
      <c r="G317" s="3"/>
      <c r="L317" s="3"/>
    </row>
    <row r="318" s="1" customFormat="true" ht="13.8" hidden="false" customHeight="false" outlineLevel="0" collapsed="false">
      <c r="B318" s="2"/>
      <c r="H318" s="62"/>
      <c r="I318" s="81"/>
      <c r="J318" s="153"/>
      <c r="L318" s="3"/>
      <c r="M318" s="62"/>
    </row>
    <row r="319" s="1" customFormat="true" ht="13.8" hidden="false" customHeight="false" outlineLevel="0" collapsed="false">
      <c r="I319" s="81"/>
      <c r="J319" s="81"/>
      <c r="L319" s="3"/>
    </row>
    <row r="320" s="1" customFormat="true" ht="13.8" hidden="false" customHeight="false" outlineLevel="0" collapsed="false">
      <c r="I320" s="81"/>
      <c r="J320" s="81"/>
      <c r="L320" s="3"/>
      <c r="M320" s="62"/>
    </row>
    <row r="321" s="1" customFormat="true" ht="13.8" hidden="false" customHeight="false" outlineLevel="0" collapsed="false">
      <c r="D321" s="137"/>
      <c r="E321" s="137"/>
      <c r="F321" s="137"/>
      <c r="G321" s="137"/>
      <c r="L321" s="3"/>
    </row>
    <row r="322" s="1" customFormat="true" ht="13.8" hidden="false" customHeight="false" outlineLevel="0" collapsed="false">
      <c r="L322" s="3"/>
    </row>
    <row r="323" s="1" customFormat="true" ht="13.8" hidden="false" customHeight="false" outlineLevel="0" collapsed="false">
      <c r="L323" s="3"/>
    </row>
    <row r="324" s="1" customFormat="true" ht="13.8" hidden="false" customHeight="false" outlineLevel="0" collapsed="false">
      <c r="L324" s="3"/>
    </row>
    <row r="325" s="1" customFormat="true" ht="13.8" hidden="false" customHeight="false" outlineLevel="0" collapsed="false">
      <c r="L325" s="3"/>
    </row>
    <row r="326" s="1" customFormat="true" ht="13.8" hidden="false" customHeight="false" outlineLevel="0" collapsed="false">
      <c r="L326" s="3"/>
    </row>
    <row r="327" s="1" customFormat="true" ht="13.8" hidden="false" customHeight="false" outlineLevel="0" collapsed="false">
      <c r="L327" s="3"/>
    </row>
    <row r="328" s="1" customFormat="true" ht="13.8" hidden="false" customHeight="false" outlineLevel="0" collapsed="false">
      <c r="L328" s="3"/>
    </row>
    <row r="329" s="1" customFormat="true" ht="13.8" hidden="false" customHeight="false" outlineLevel="0" collapsed="false">
      <c r="L329" s="3"/>
    </row>
    <row r="330" s="1" customFormat="true" ht="13.8" hidden="false" customHeight="false" outlineLevel="0" collapsed="false">
      <c r="L330" s="3"/>
    </row>
    <row r="331" s="1" customFormat="true" ht="13.8" hidden="false" customHeight="false" outlineLevel="0" collapsed="false">
      <c r="L331" s="3"/>
    </row>
    <row r="332" s="1" customFormat="true" ht="13.8" hidden="false" customHeight="false" outlineLevel="0" collapsed="false">
      <c r="L332" s="3"/>
    </row>
    <row r="333" s="1" customFormat="true" ht="13.8" hidden="false" customHeight="false" outlineLevel="0" collapsed="false">
      <c r="B333" s="2"/>
      <c r="L333" s="3"/>
    </row>
    <row r="334" s="1" customFormat="true" ht="13.8" hidden="false" customHeight="false" outlineLevel="0" collapsed="false">
      <c r="B334" s="2"/>
      <c r="L334" s="3"/>
    </row>
    <row r="335" s="1" customFormat="true" ht="13.8" hidden="false" customHeight="false" outlineLevel="0" collapsed="false">
      <c r="B335" s="2"/>
      <c r="L335" s="3"/>
    </row>
    <row r="336" s="1" customFormat="true" ht="13.8" hidden="false" customHeight="false" outlineLevel="0" collapsed="false">
      <c r="B336" s="2"/>
      <c r="L336" s="3"/>
    </row>
    <row r="337" s="1" customFormat="true" ht="13.8" hidden="false" customHeight="false" outlineLevel="0" collapsed="false">
      <c r="B337" s="2"/>
      <c r="L337" s="3"/>
    </row>
    <row r="338" s="1" customFormat="true" ht="13.8" hidden="false" customHeight="false" outlineLevel="0" collapsed="false">
      <c r="B338" s="2"/>
      <c r="L338" s="3"/>
    </row>
    <row r="339" s="1" customFormat="true" ht="13.8" hidden="false" customHeight="false" outlineLevel="0" collapsed="false">
      <c r="B339" s="2"/>
      <c r="L339" s="3"/>
    </row>
    <row r="340" s="1" customFormat="true" ht="13.8" hidden="false" customHeight="false" outlineLevel="0" collapsed="false">
      <c r="B340" s="2"/>
      <c r="L340" s="3"/>
    </row>
    <row r="341" s="1" customFormat="true" ht="13.8" hidden="false" customHeight="false" outlineLevel="0" collapsed="false">
      <c r="B341" s="2"/>
      <c r="L341" s="3"/>
    </row>
    <row r="342" s="1" customFormat="true" ht="13.8" hidden="false" customHeight="false" outlineLevel="0" collapsed="false">
      <c r="B342" s="2"/>
      <c r="L342" s="3"/>
    </row>
    <row r="343" s="1" customFormat="true" ht="13.8" hidden="false" customHeight="false" outlineLevel="0" collapsed="false">
      <c r="B343" s="2"/>
      <c r="L343" s="3"/>
    </row>
    <row r="344" s="1" customFormat="true" ht="13.8" hidden="false" customHeight="false" outlineLevel="0" collapsed="false">
      <c r="B344" s="2"/>
      <c r="L344" s="3"/>
    </row>
    <row r="345" s="1" customFormat="true" ht="13.8" hidden="false" customHeight="false" outlineLevel="0" collapsed="false">
      <c r="B345" s="2"/>
      <c r="L345" s="3"/>
    </row>
    <row r="346" s="2" customFormat="true" ht="13.8" hidden="false" customHeight="false" outlineLevel="0" collapsed="false">
      <c r="A346" s="1"/>
      <c r="C346" s="1"/>
      <c r="D346" s="1"/>
      <c r="E346" s="1"/>
      <c r="F346" s="1"/>
      <c r="G346" s="1"/>
      <c r="H346" s="1"/>
      <c r="I346" s="1"/>
      <c r="J346" s="1"/>
      <c r="K346" s="1"/>
      <c r="L346" s="3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="2" customFormat="true" ht="13.8" hidden="false" customHeight="false" outlineLevel="0" collapsed="false">
      <c r="A347" s="1"/>
      <c r="C347" s="1"/>
      <c r="D347" s="1"/>
      <c r="E347" s="1"/>
      <c r="F347" s="1"/>
      <c r="G347" s="1"/>
      <c r="H347" s="1"/>
      <c r="I347" s="1"/>
      <c r="J347" s="1"/>
      <c r="K347" s="1"/>
      <c r="L347" s="3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="2" customFormat="true" ht="13.8" hidden="false" customHeight="false" outlineLevel="0" collapsed="false">
      <c r="A348" s="1"/>
      <c r="C348" s="1"/>
      <c r="D348" s="1"/>
      <c r="E348" s="1"/>
      <c r="F348" s="1"/>
      <c r="G348" s="1"/>
      <c r="H348" s="1"/>
      <c r="I348" s="1"/>
      <c r="J348" s="1"/>
      <c r="K348" s="1"/>
      <c r="L348" s="3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="2" customFormat="true" ht="13.8" hidden="false" customHeight="false" outlineLevel="0" collapsed="false">
      <c r="A349" s="1"/>
      <c r="C349" s="1"/>
      <c r="D349" s="1"/>
      <c r="E349" s="1"/>
      <c r="F349" s="1"/>
      <c r="G349" s="1"/>
      <c r="H349" s="1"/>
      <c r="I349" s="1"/>
      <c r="J349" s="1"/>
      <c r="K349" s="1"/>
      <c r="L349" s="3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="1" customFormat="true" ht="13.8" hidden="false" customHeight="false" outlineLevel="0" collapsed="false">
      <c r="B350" s="2"/>
      <c r="L350" s="3"/>
    </row>
    <row r="351" s="1" customFormat="true" ht="13.8" hidden="false" customHeight="false" outlineLevel="0" collapsed="false">
      <c r="B351" s="2"/>
      <c r="L351" s="3"/>
    </row>
    <row r="352" s="1" customFormat="true" ht="13.8" hidden="false" customHeight="false" outlineLevel="0" collapsed="false">
      <c r="B352" s="2"/>
      <c r="L352" s="3"/>
    </row>
    <row r="353" s="1" customFormat="true" ht="13.8" hidden="false" customHeight="false" outlineLevel="0" collapsed="false">
      <c r="B353" s="2"/>
      <c r="L353" s="3"/>
    </row>
    <row r="354" s="1" customFormat="true" ht="13.8" hidden="false" customHeight="false" outlineLevel="0" collapsed="false">
      <c r="B354" s="2"/>
      <c r="L354" s="3"/>
    </row>
    <row r="355" s="1" customFormat="true" ht="13.8" hidden="false" customHeight="false" outlineLevel="0" collapsed="false">
      <c r="B355" s="2"/>
      <c r="L355" s="3"/>
    </row>
    <row r="356" s="1" customFormat="true" ht="13.8" hidden="false" customHeight="false" outlineLevel="0" collapsed="false">
      <c r="B356" s="2"/>
      <c r="L356" s="3"/>
    </row>
    <row r="357" s="1" customFormat="true" ht="13.8" hidden="false" customHeight="false" outlineLevel="0" collapsed="false">
      <c r="B357" s="2"/>
      <c r="L357" s="3"/>
    </row>
    <row r="358" s="1" customFormat="true" ht="13.8" hidden="false" customHeight="false" outlineLevel="0" collapsed="false">
      <c r="B358" s="2"/>
      <c r="L358" s="3"/>
    </row>
    <row r="359" s="1" customFormat="true" ht="13.8" hidden="false" customHeight="false" outlineLevel="0" collapsed="false">
      <c r="B359" s="2"/>
      <c r="L359" s="3"/>
    </row>
    <row r="360" s="1" customFormat="true" ht="13.8" hidden="false" customHeight="false" outlineLevel="0" collapsed="false">
      <c r="B360" s="2"/>
      <c r="L360" s="3"/>
    </row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7">
    <mergeCell ref="A1:Q11"/>
    <mergeCell ref="A12:Q12"/>
    <mergeCell ref="A13:F13"/>
    <mergeCell ref="H13:M13"/>
    <mergeCell ref="N13:Q13"/>
    <mergeCell ref="A14:C15"/>
    <mergeCell ref="D14:H15"/>
    <mergeCell ref="I14:J15"/>
    <mergeCell ref="K14:M15"/>
    <mergeCell ref="N14:O14"/>
    <mergeCell ref="P14:Q14"/>
    <mergeCell ref="N15:O15"/>
    <mergeCell ref="P15:Q15"/>
    <mergeCell ref="A16:C16"/>
    <mergeCell ref="D16:H16"/>
    <mergeCell ref="I16:J16"/>
    <mergeCell ref="L16:M16"/>
    <mergeCell ref="N16:O16"/>
    <mergeCell ref="P16:Q16"/>
    <mergeCell ref="A17:H17"/>
    <mergeCell ref="I17:K17"/>
    <mergeCell ref="L17:M17"/>
    <mergeCell ref="A18:A19"/>
    <mergeCell ref="B18:B19"/>
    <mergeCell ref="C18:C19"/>
    <mergeCell ref="D18:D19"/>
    <mergeCell ref="E18:G18"/>
    <mergeCell ref="H18:H19"/>
    <mergeCell ref="I18:K18"/>
    <mergeCell ref="L18:N18"/>
    <mergeCell ref="O18:Q18"/>
    <mergeCell ref="A302:B302"/>
    <mergeCell ref="A303:Q303"/>
    <mergeCell ref="A304:B304"/>
    <mergeCell ref="C304:E304"/>
    <mergeCell ref="I304:L304"/>
    <mergeCell ref="M304:Q304"/>
    <mergeCell ref="A305:B305"/>
    <mergeCell ref="D305:E305"/>
    <mergeCell ref="I305:J305"/>
    <mergeCell ref="K305:L305"/>
    <mergeCell ref="M305:N305"/>
    <mergeCell ref="O305:Q305"/>
    <mergeCell ref="A306:B306"/>
    <mergeCell ref="D306:E306"/>
    <mergeCell ref="I306:J306"/>
    <mergeCell ref="K306:L306"/>
    <mergeCell ref="M306:N306"/>
    <mergeCell ref="O306:Q306"/>
    <mergeCell ref="A307:B307"/>
    <mergeCell ref="C307:E307"/>
    <mergeCell ref="I307:J307"/>
    <mergeCell ref="K307:L307"/>
    <mergeCell ref="M307:N307"/>
    <mergeCell ref="O307:Q307"/>
    <mergeCell ref="A308:B308"/>
    <mergeCell ref="C308:E308"/>
  </mergeCells>
  <conditionalFormatting sqref="Q20:Q301">
    <cfRule type="cellIs" priority="2" operator="equal" aboveAverage="0" equalAverage="0" bottom="0" percent="0" rank="0" text="" dxfId="0">
      <formula>1</formula>
    </cfRule>
  </conditionalFormatting>
  <conditionalFormatting sqref="Q20:Q301">
    <cfRule type="cellIs" priority="3" operator="between" aboveAverage="0" equalAverage="0" bottom="0" percent="0" rank="0" text="" dxfId="0">
      <formula>0.9</formula>
      <formula>1</formula>
    </cfRule>
  </conditionalFormatting>
  <conditionalFormatting sqref="Q20:Q301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59444444444444" bottom="1.31527777777778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&amp;C&amp;"Arial,Normal"&amp;10&amp;KffffffPREFEITURA MUNICIPAL DE SÃO ROQUE DO CANAÃ
Estado do Espírito Santo
                                                                    SECRETARIA MUNICIPAL DE OBRAS E SERVIÇOS URBANOS – SETOR DE ENGENHARIAITURA MUNICIPAL DE SÃO ROQUE DO CANAÃ
Estado do Espírito Santo
                                                                                   SECRETARIA MUNICIPAL DE OBRAS E SERVIÇOS URBANOS – SETOR DE ENGENHARIAREFEITURA MUNICIPAL DE SÃO ROQUE DO CANAÃ
Estado do Espírito Santo
SECRETARIA MUNICIPAL DE OBRAS E SERVIÇOS URBANOS – SETOR DE ENGENHARIAUE DO CANAÃ
ESTADO DO ESPÍRITO SANTO</oddHeader>
    <oddFooter>&amp;L&amp;"Arial,Normal"&amp;10&amp;KffffffLourenço&amp;C&amp;"Arial,Normal"&amp;12&amp;KffffffRua Lourenço Roldi, 88 – Bairro São Roquinho
                                        CEP: 29665-000 – Telefax (027) 3729-1300 – CNPJ (MF) 01.612.865/0001-71 – São Roque do Canaã – ES&amp;10 Lourenço Roldi, 88 – Bairro São Roquinho
                                 CEP: 29665-000 – Telefax (027) 3729-1300 – CNPJ (MF) 01.612.865/0001-71 – São Roque do Canaã – ES Roldi, 88 – Bairro São Roquinho
                                                         CEP: 29665-000 – Telefax (027) 3729-1300 – CNPJ (MF) 01.612.865/0001-71 – São Roque do Canaã – ESua Lourenço Roldi, 88 – Bairro São Roquinho
                                                            CEP: 29665-000 – Telefax (027) 3729-1300 – CNPJ (MF) 01.612.865/0001-71 – São Roque do Canaã – ES&amp;"Times New Roman,Normal"ua LoRua Loureno Roldi, 88  Bairro So Roquin&amp;12ho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9" manualBreakCount="9">
    <brk id="50" man="true" max="16383" min="0"/>
    <brk id="84" man="true" max="16383" min="0"/>
    <brk id="110" man="true" max="16383" min="0"/>
    <brk id="137" man="true" max="16383" min="0"/>
    <brk id="173" man="true" max="16383" min="0"/>
    <brk id="198" man="true" max="16383" min="0"/>
    <brk id="229" man="true" max="16383" min="0"/>
    <brk id="261" man="true" max="16383" min="0"/>
    <brk id="292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N1048576"/>
  <sheetViews>
    <sheetView showFormulas="false" showGridLines="true" showRowColHeaders="true" showZeros="true" rightToLeft="false" tabSelected="false" showOutlineSymbols="true" defaultGridColor="true" view="pageBreakPreview" topLeftCell="A285" colorId="64" zoomScale="100" zoomScaleNormal="100" zoomScalePageLayoutView="100" workbookViewId="0">
      <selection pane="topLeft" activeCell="C312" activeCellId="0" sqref="C312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103.33"/>
    <col collapsed="false" customWidth="true" hidden="false" outlineLevel="0" max="4" min="4" style="1" width="16.93"/>
    <col collapsed="false" customWidth="true" hidden="false" outlineLevel="0" max="5" min="5" style="1" width="16.75"/>
    <col collapsed="false" customWidth="true" hidden="false" outlineLevel="0" max="6" min="6" style="1" width="17.8"/>
    <col collapsed="false" customWidth="true" hidden="false" outlineLevel="0" max="7" min="7" style="1" width="11.39"/>
  </cols>
  <sheetData>
    <row r="2" s="1" customFormat="true" ht="15" hidden="false" customHeight="true" outlineLevel="0" collapsed="false">
      <c r="A2" s="154"/>
      <c r="B2" s="155" t="s">
        <v>607</v>
      </c>
      <c r="C2" s="155"/>
      <c r="D2" s="155"/>
      <c r="E2" s="155"/>
    </row>
    <row r="3" s="1" customFormat="true" ht="13.8" hidden="false" customHeight="false" outlineLevel="0" collapsed="false">
      <c r="B3" s="155"/>
      <c r="C3" s="155"/>
      <c r="D3" s="155"/>
      <c r="E3" s="155"/>
    </row>
    <row r="4" s="1" customFormat="true" ht="13.8" hidden="false" customHeight="false" outlineLevel="0" collapsed="false">
      <c r="B4" s="155"/>
      <c r="C4" s="155"/>
      <c r="D4" s="155"/>
      <c r="E4" s="155"/>
    </row>
    <row r="5" s="1" customFormat="true" ht="13.8" hidden="false" customHeight="false" outlineLevel="0" collapsed="false">
      <c r="B5" s="155"/>
      <c r="C5" s="155"/>
      <c r="D5" s="155"/>
      <c r="E5" s="155"/>
    </row>
    <row r="6" s="1" customFormat="true" ht="13.8" hidden="false" customHeight="false" outlineLevel="0" collapsed="false">
      <c r="B6" s="155"/>
      <c r="C6" s="155"/>
      <c r="D6" s="155"/>
      <c r="E6" s="155"/>
    </row>
    <row r="7" s="1" customFormat="true" ht="14.25" hidden="false" customHeight="true" outlineLevel="0" collapsed="false">
      <c r="B7" s="155"/>
      <c r="C7" s="155"/>
      <c r="D7" s="155"/>
      <c r="E7" s="155"/>
    </row>
    <row r="8" s="1" customFormat="true" ht="15.75" hidden="false" customHeight="true" outlineLevel="0" collapsed="false">
      <c r="B8" s="156" t="s">
        <v>608</v>
      </c>
      <c r="C8" s="156"/>
      <c r="D8" s="156"/>
      <c r="E8" s="156"/>
    </row>
    <row r="9" s="1" customFormat="true" ht="15" hidden="false" customHeight="true" outlineLevel="0" collapsed="false">
      <c r="B9" s="157" t="s">
        <v>609</v>
      </c>
      <c r="C9" s="157"/>
      <c r="D9" s="158" t="s">
        <v>2</v>
      </c>
      <c r="E9" s="158"/>
    </row>
    <row r="10" s="1" customFormat="true" ht="15" hidden="false" customHeight="true" outlineLevel="0" collapsed="false">
      <c r="B10" s="157" t="s">
        <v>610</v>
      </c>
      <c r="C10" s="157"/>
      <c r="D10" s="158"/>
      <c r="E10" s="158"/>
    </row>
    <row r="11" s="1" customFormat="true" ht="13.8" hidden="false" customHeight="false" outlineLevel="0" collapsed="false">
      <c r="B11" s="159" t="s">
        <v>17</v>
      </c>
      <c r="C11" s="160" t="s">
        <v>611</v>
      </c>
      <c r="D11" s="160" t="s">
        <v>612</v>
      </c>
      <c r="E11" s="161" t="s">
        <v>20</v>
      </c>
    </row>
    <row r="12" s="1" customFormat="true" ht="15" hidden="false" customHeight="true" outlineLevel="0" collapsed="false">
      <c r="B12" s="162" t="n">
        <v>2</v>
      </c>
      <c r="C12" s="163" t="str">
        <f aca="false">VLOOKUP(B12,'MEDIÇÃO 5'!$A$20:$C$302,2,0)</f>
        <v>SERVIÇOS PRELIMINARES</v>
      </c>
      <c r="D12" s="164"/>
      <c r="E12" s="165"/>
      <c r="F12" s="166"/>
    </row>
    <row r="13" s="1" customFormat="true" ht="15" hidden="false" customHeight="false" outlineLevel="0" collapsed="false">
      <c r="B13" s="167" t="s">
        <v>41</v>
      </c>
      <c r="C13" s="168" t="str">
        <f aca="false">VLOOKUP($B13,'MEDIÇÃO 5'!$A$20:$C$285,2,0)</f>
        <v>Demolição de revestimento com azulejos</v>
      </c>
      <c r="D13" s="169" t="str">
        <f aca="false">VLOOKUP($B13,'MEDIÇÃO 5'!$A$20:$C$285,3,0)</f>
        <v>m2</v>
      </c>
      <c r="E13" s="170" t="n">
        <f aca="false">D14</f>
        <v>0.07</v>
      </c>
      <c r="F13" s="166"/>
    </row>
    <row r="14" s="1" customFormat="true" ht="15.75" hidden="false" customHeight="true" outlineLevel="0" collapsed="false">
      <c r="B14" s="171" t="s">
        <v>613</v>
      </c>
      <c r="C14" s="171"/>
      <c r="D14" s="172" t="n">
        <v>0.07</v>
      </c>
      <c r="E14" s="170"/>
      <c r="F14" s="173"/>
    </row>
    <row r="15" s="1" customFormat="true" ht="26.85" hidden="false" customHeight="false" outlineLevel="0" collapsed="false">
      <c r="B15" s="167" t="s">
        <v>83</v>
      </c>
      <c r="C15" s="168" t="str">
        <f aca="false">VLOOKUP($B15,'MEDIÇÃO 5'!$A$20:$C$285,2,0)</f>
        <v>Reassentamento de paralelepípedos, rejuntamento com argamassa, com reaproveitamento dos paralelepípedos - incluso retirada e colocação do material.</v>
      </c>
      <c r="D15" s="169" t="str">
        <f aca="false">VLOOKUP($B15,'MEDIÇÃO 5'!$A$20:$C$285,3,0)</f>
        <v>m2</v>
      </c>
      <c r="E15" s="170" t="n">
        <f aca="false">D16</f>
        <v>6</v>
      </c>
      <c r="F15" s="166"/>
    </row>
    <row r="16" s="1" customFormat="true" ht="15.75" hidden="false" customHeight="true" outlineLevel="0" collapsed="false">
      <c r="B16" s="171" t="s">
        <v>614</v>
      </c>
      <c r="C16" s="171"/>
      <c r="D16" s="172" t="n">
        <v>6</v>
      </c>
      <c r="E16" s="170"/>
      <c r="F16" s="173"/>
      <c r="G16" s="81"/>
    </row>
    <row r="17" s="1" customFormat="true" ht="15" hidden="false" customHeight="false" outlineLevel="0" collapsed="false">
      <c r="B17" s="174"/>
      <c r="C17" s="174"/>
      <c r="D17" s="174"/>
      <c r="E17" s="174"/>
      <c r="F17" s="166"/>
    </row>
    <row r="18" customFormat="false" ht="15.75" hidden="false" customHeight="true" outlineLevel="0" collapsed="false">
      <c r="B18" s="162" t="n">
        <v>3</v>
      </c>
      <c r="C18" s="163" t="str">
        <f aca="false">VLOOKUP(B18,'MEDIÇÃO 5'!$A$20:$C$302,2,0)</f>
        <v>INFRAESTRUTURA</v>
      </c>
      <c r="D18" s="164"/>
      <c r="E18" s="165"/>
      <c r="H18" s="1"/>
      <c r="I18" s="1"/>
      <c r="J18" s="1"/>
    </row>
    <row r="19" s="1" customFormat="true" ht="15.75" hidden="false" customHeight="true" outlineLevel="0" collapsed="false">
      <c r="B19" s="167" t="s">
        <v>96</v>
      </c>
      <c r="C19" s="168" t="str">
        <f aca="false">VLOOKUP($B19,'MEDIÇÃO 5'!$A$20:$C$285,2,0)</f>
        <v>Escavação manual em material de 1a. categoria, até 1.50 m de profundidade</v>
      </c>
      <c r="D19" s="169" t="str">
        <f aca="false">VLOOKUP($B19,'MEDIÇÃO 5'!$A$20:$C$285,3,0)</f>
        <v>m3</v>
      </c>
      <c r="E19" s="170" t="n">
        <f aca="false">SUM(D19:D24)</f>
        <v>2.06</v>
      </c>
      <c r="F19" s="166"/>
    </row>
    <row r="20" s="1" customFormat="true" ht="15" hidden="false" customHeight="false" outlineLevel="0" collapsed="false">
      <c r="B20" s="167" t="s">
        <v>615</v>
      </c>
      <c r="C20" s="167"/>
      <c r="D20" s="167"/>
      <c r="E20" s="170"/>
      <c r="F20" s="166"/>
    </row>
    <row r="21" s="1" customFormat="true" ht="15" hidden="false" customHeight="true" outlineLevel="0" collapsed="false">
      <c r="B21" s="175" t="s">
        <v>616</v>
      </c>
      <c r="C21" s="175"/>
      <c r="D21" s="169" t="n">
        <v>0.06</v>
      </c>
      <c r="E21" s="170"/>
      <c r="F21" s="166"/>
    </row>
    <row r="22" s="1" customFormat="true" ht="28.25" hidden="false" customHeight="true" outlineLevel="0" collapsed="false">
      <c r="B22" s="175" t="s">
        <v>617</v>
      </c>
      <c r="C22" s="175"/>
      <c r="D22" s="176" t="n">
        <v>1.2</v>
      </c>
      <c r="E22" s="170"/>
      <c r="F22" s="166"/>
    </row>
    <row r="23" s="1" customFormat="true" ht="15" hidden="false" customHeight="true" outlineLevel="0" collapsed="false">
      <c r="B23" s="175" t="s">
        <v>618</v>
      </c>
      <c r="C23" s="175"/>
      <c r="D23" s="176" t="n">
        <v>0.71</v>
      </c>
      <c r="E23" s="170"/>
      <c r="F23" s="173"/>
      <c r="G23" s="177"/>
    </row>
    <row r="24" s="1" customFormat="true" ht="15" hidden="false" customHeight="true" outlineLevel="0" collapsed="false">
      <c r="B24" s="175" t="s">
        <v>619</v>
      </c>
      <c r="C24" s="175"/>
      <c r="D24" s="176" t="n">
        <v>0.09</v>
      </c>
      <c r="E24" s="170"/>
      <c r="F24" s="177"/>
      <c r="G24" s="177"/>
    </row>
    <row r="25" s="1" customFormat="true" ht="15" hidden="false" customHeight="false" outlineLevel="0" collapsed="false">
      <c r="B25" s="174"/>
      <c r="C25" s="174"/>
      <c r="D25" s="174"/>
      <c r="E25" s="174"/>
      <c r="F25" s="166"/>
    </row>
    <row r="26" s="1" customFormat="true" ht="15.75" hidden="false" customHeight="true" outlineLevel="0" collapsed="false">
      <c r="B26" s="162" t="n">
        <v>4</v>
      </c>
      <c r="C26" s="163" t="str">
        <f aca="false">VLOOKUP(B26,'MEDIÇÃO 5'!$A$20:$C$302,2,0)</f>
        <v>SUPERESTRUTURA</v>
      </c>
      <c r="D26" s="164"/>
      <c r="E26" s="165"/>
    </row>
    <row r="27" s="1" customFormat="true" ht="26.85" hidden="false" customHeight="false" outlineLevel="0" collapsed="false">
      <c r="B27" s="167" t="s">
        <v>127</v>
      </c>
      <c r="C27" s="168" t="str">
        <f aca="false">VLOOKUP($B27,'MEDIÇÃO 5'!$A$20:$C$285,2,0)</f>
        <v>Fornecimento e assentamento de ladrilho hidráulico pastilhado, vermelho, dim. 20x20 cm, esp. 1.5cm, assentado com pasta de cimento colante, exclusive regularização e lastro</v>
      </c>
      <c r="D27" s="169" t="str">
        <f aca="false">VLOOKUP($B27,'MEDIÇÃO 5'!$A$20:$C$285,3,0)</f>
        <v>m2</v>
      </c>
      <c r="E27" s="170" t="n">
        <f aca="false">D28</f>
        <v>0.08</v>
      </c>
      <c r="F27" s="166"/>
    </row>
    <row r="28" s="1" customFormat="true" ht="15" hidden="false" customHeight="true" outlineLevel="0" collapsed="false">
      <c r="B28" s="175" t="s">
        <v>620</v>
      </c>
      <c r="C28" s="175"/>
      <c r="D28" s="178" t="n">
        <v>0.08</v>
      </c>
      <c r="E28" s="170"/>
      <c r="F28" s="166"/>
    </row>
    <row r="29" s="1" customFormat="true" ht="15" hidden="false" customHeight="false" outlineLevel="0" collapsed="false">
      <c r="B29" s="174"/>
      <c r="C29" s="174"/>
      <c r="D29" s="174"/>
      <c r="E29" s="174"/>
      <c r="F29" s="166"/>
    </row>
    <row r="30" s="1" customFormat="true" ht="15" hidden="false" customHeight="true" outlineLevel="0" collapsed="false">
      <c r="B30" s="162" t="s">
        <v>159</v>
      </c>
      <c r="C30" s="163" t="str">
        <f aca="false">VLOOKUP(B30,'MEDIÇÃO 5'!$A$20:$C$302,2,0)</f>
        <v>PISOS INTERNOS E EXTERNOS</v>
      </c>
      <c r="D30" s="164"/>
      <c r="E30" s="165"/>
      <c r="F30" s="166"/>
    </row>
    <row r="31" s="1" customFormat="true" ht="39.55" hidden="false" customHeight="false" outlineLevel="0" collapsed="false">
      <c r="B31" s="167" t="s">
        <v>163</v>
      </c>
      <c r="C31" s="168" t="str">
        <f aca="false">VLOOKUP($B31,'MEDIÇÃO 5'!$A$20:$C$285,2,0)</f>
        <v>Piso argamassa alta resistência tipo granilite ou equiv de qualidade comprovada, esp de 10mm, com juntas plástica em quadros de 1m, na cor natural, com acabamento anti-derrapante mecanizado, inclusive regularização e=3.0cm</v>
      </c>
      <c r="D31" s="169" t="str">
        <f aca="false">VLOOKUP($B31,'MEDIÇÃO 5'!$A$20:$C$285,3,0)</f>
        <v>m2</v>
      </c>
      <c r="E31" s="170" t="n">
        <f aca="false">D32</f>
        <v>0.81758</v>
      </c>
      <c r="F31" s="173"/>
    </row>
    <row r="32" s="1" customFormat="true" ht="15.75" hidden="false" customHeight="true" outlineLevel="0" collapsed="false">
      <c r="B32" s="171" t="s">
        <v>621</v>
      </c>
      <c r="C32" s="171"/>
      <c r="D32" s="172" t="n">
        <v>0.81758</v>
      </c>
      <c r="E32" s="170"/>
      <c r="F32" s="166"/>
    </row>
    <row r="33" s="1" customFormat="true" ht="15" hidden="false" customHeight="false" outlineLevel="0" collapsed="false">
      <c r="B33" s="174"/>
      <c r="C33" s="174"/>
      <c r="D33" s="174"/>
      <c r="E33" s="174"/>
      <c r="F33" s="166"/>
    </row>
    <row r="34" s="1" customFormat="true" ht="15" hidden="false" customHeight="true" outlineLevel="0" collapsed="false">
      <c r="B34" s="162" t="s">
        <v>183</v>
      </c>
      <c r="C34" s="163" t="str">
        <f aca="false">VLOOKUP(B34,'MEDIÇÃO 5'!$A$20:$C$302,2,0)</f>
        <v>ESQUADRIAS METÁLICAS</v>
      </c>
      <c r="D34" s="164"/>
      <c r="E34" s="165"/>
      <c r="F34" s="166"/>
    </row>
    <row r="35" s="1" customFormat="true" ht="15" hidden="false" customHeight="true" outlineLevel="0" collapsed="false">
      <c r="B35" s="179" t="s">
        <v>622</v>
      </c>
      <c r="C35" s="179"/>
      <c r="D35" s="179"/>
      <c r="E35" s="180"/>
      <c r="F35" s="166"/>
    </row>
    <row r="36" s="1" customFormat="true" ht="26.85" hidden="false" customHeight="false" outlineLevel="0" collapsed="false">
      <c r="B36" s="167" t="s">
        <v>185</v>
      </c>
      <c r="C36" s="168" t="str">
        <f aca="false">VLOOKUP($B36,'MEDIÇÃO 5'!$A$20:$C$285,2,0)</f>
        <v>Porta de abrir tipo veneziana em alumínio anodizado, linha 25, completa, incl. puxador com tranca, caixilho, alizar e contramarco</v>
      </c>
      <c r="D36" s="169" t="str">
        <f aca="false">VLOOKUP($B36,'MEDIÇÃO 5'!$A$20:$C$285,3,0)</f>
        <v>m2</v>
      </c>
      <c r="E36" s="170" t="n">
        <f aca="false">D37</f>
        <v>0.48</v>
      </c>
      <c r="F36" s="166"/>
    </row>
    <row r="37" s="1" customFormat="true" ht="26.85" hidden="false" customHeight="true" outlineLevel="0" collapsed="false">
      <c r="B37" s="171" t="s">
        <v>623</v>
      </c>
      <c r="C37" s="171"/>
      <c r="D37" s="181" t="n">
        <v>0.48</v>
      </c>
      <c r="E37" s="170"/>
      <c r="F37" s="166"/>
    </row>
    <row r="38" s="1" customFormat="true" ht="26.85" hidden="false" customHeight="false" outlineLevel="0" collapsed="false">
      <c r="B38" s="167" t="s">
        <v>187</v>
      </c>
      <c r="C38" s="168" t="str">
        <f aca="false">VLOOKUP($B38,'MEDIÇÃO 5'!$A$20:$C$285,2,0)</f>
        <v>Janela de correr para vidro em alumínio anodizado cor natural, linha 25, completa, incl. puxador com tranca, alizar, caixilho e contramarco, exclusive vidro</v>
      </c>
      <c r="D38" s="169" t="str">
        <f aca="false">VLOOKUP($B38,'MEDIÇÃO 5'!$A$20:$C$285,3,0)</f>
        <v>m2</v>
      </c>
      <c r="E38" s="170" t="n">
        <f aca="false">SUM(D38:D41)</f>
        <v>9.65</v>
      </c>
      <c r="F38" s="166"/>
    </row>
    <row r="39" s="1" customFormat="true" ht="15" hidden="false" customHeight="true" outlineLevel="0" collapsed="false">
      <c r="B39" s="175" t="s">
        <v>624</v>
      </c>
      <c r="C39" s="175"/>
      <c r="D39" s="178" t="n">
        <f aca="false">1.6*1.6</f>
        <v>2.56</v>
      </c>
      <c r="E39" s="170"/>
      <c r="F39" s="166"/>
    </row>
    <row r="40" s="1" customFormat="true" ht="15" hidden="false" customHeight="true" outlineLevel="0" collapsed="false">
      <c r="B40" s="175" t="s">
        <v>625</v>
      </c>
      <c r="C40" s="175"/>
      <c r="D40" s="178" t="n">
        <f aca="false">1.2*1</f>
        <v>1.2</v>
      </c>
      <c r="E40" s="170"/>
      <c r="F40" s="166"/>
    </row>
    <row r="41" s="1" customFormat="true" ht="15" hidden="false" customHeight="true" outlineLevel="0" collapsed="false">
      <c r="B41" s="171" t="s">
        <v>626</v>
      </c>
      <c r="C41" s="171"/>
      <c r="D41" s="178" t="n">
        <v>5.89</v>
      </c>
      <c r="E41" s="170"/>
      <c r="F41" s="166"/>
    </row>
    <row r="42" s="1" customFormat="true" ht="15" hidden="false" customHeight="false" outlineLevel="0" collapsed="false">
      <c r="B42" s="167" t="s">
        <v>191</v>
      </c>
      <c r="C42" s="168" t="str">
        <f aca="false">VLOOKUP($B42,'MEDIÇÃO 5'!$A$20:$C$285,2,0)</f>
        <v>Grade de ferro em barra chata, inclusive chumbamento</v>
      </c>
      <c r="D42" s="169" t="str">
        <f aca="false">VLOOKUP($B42,'MEDIÇÃO 5'!$A$20:$C$285,3,0)</f>
        <v>m2</v>
      </c>
      <c r="E42" s="170" t="n">
        <f aca="false">D43</f>
        <v>4.5</v>
      </c>
      <c r="F42" s="166"/>
    </row>
    <row r="43" s="1" customFormat="true" ht="15.75" hidden="false" customHeight="true" outlineLevel="0" collapsed="false">
      <c r="B43" s="171" t="s">
        <v>627</v>
      </c>
      <c r="C43" s="171"/>
      <c r="D43" s="181" t="n">
        <v>4.5</v>
      </c>
      <c r="E43" s="170"/>
      <c r="F43" s="166"/>
    </row>
    <row r="44" s="1" customFormat="true" ht="15" hidden="false" customHeight="false" outlineLevel="0" collapsed="false">
      <c r="B44" s="167" t="s">
        <v>193</v>
      </c>
      <c r="C44" s="168" t="str">
        <f aca="false">VLOOKUP($B44,'MEDIÇÃO 5'!$A$20:$C$285,2,0)</f>
        <v>Recolocação de janela de ferro, tipo abrir.</v>
      </c>
      <c r="D44" s="169" t="str">
        <f aca="false">VLOOKUP($B44,'MEDIÇÃO 5'!$A$20:$C$285,3,0)</f>
        <v>m2</v>
      </c>
      <c r="E44" s="170" t="n">
        <f aca="false">D45</f>
        <v>3.44</v>
      </c>
      <c r="F44" s="173"/>
    </row>
    <row r="45" s="1" customFormat="true" ht="15.75" hidden="false" customHeight="true" outlineLevel="0" collapsed="false">
      <c r="B45" s="171" t="s">
        <v>628</v>
      </c>
      <c r="C45" s="171"/>
      <c r="D45" s="181" t="n">
        <v>3.44</v>
      </c>
      <c r="E45" s="170"/>
      <c r="F45" s="173"/>
    </row>
    <row r="46" s="1" customFormat="true" ht="15" hidden="false" customHeight="false" outlineLevel="0" collapsed="false">
      <c r="B46" s="174"/>
      <c r="C46" s="174"/>
      <c r="D46" s="174"/>
      <c r="E46" s="174"/>
      <c r="F46" s="166"/>
    </row>
    <row r="47" s="1" customFormat="true" ht="15" hidden="false" customHeight="false" outlineLevel="0" collapsed="false">
      <c r="B47" s="162" t="n">
        <v>10</v>
      </c>
      <c r="C47" s="163" t="s">
        <v>196</v>
      </c>
      <c r="D47" s="164"/>
      <c r="E47" s="165"/>
    </row>
    <row r="48" s="1" customFormat="true" ht="26.85" hidden="false" customHeight="false" outlineLevel="0" collapsed="false">
      <c r="B48" s="167" t="s">
        <v>197</v>
      </c>
      <c r="C48" s="168" t="str">
        <f aca="false">VLOOKUP($B48,'MEDIÇÃO 5'!$A$20:$C$285,2,0)</f>
        <v>Espelho para banheiros espessura 4 mm, incluindo chapa compensada 10 mm, moldura de alumínio em perfil L 3/4", fixado com parafusos cromados</v>
      </c>
      <c r="D48" s="169" t="str">
        <f aca="false">VLOOKUP($B48,'MEDIÇÃO 5'!$A$20:$C$285,3,0)</f>
        <v>m2</v>
      </c>
      <c r="E48" s="170" t="n">
        <f aca="false">SUM(D48:D54)</f>
        <v>3.66</v>
      </c>
      <c r="F48" s="166"/>
    </row>
    <row r="49" s="1" customFormat="true" ht="15" hidden="false" customHeight="true" outlineLevel="0" collapsed="false">
      <c r="B49" s="171" t="s">
        <v>629</v>
      </c>
      <c r="C49" s="171"/>
      <c r="D49" s="176" t="n">
        <v>0.48</v>
      </c>
      <c r="E49" s="170"/>
      <c r="F49" s="166"/>
    </row>
    <row r="50" s="1" customFormat="true" ht="15" hidden="false" customHeight="true" outlineLevel="0" collapsed="false">
      <c r="B50" s="171" t="s">
        <v>630</v>
      </c>
      <c r="C50" s="171"/>
      <c r="D50" s="176" t="n">
        <v>0.48</v>
      </c>
      <c r="E50" s="170"/>
      <c r="F50" s="166"/>
    </row>
    <row r="51" s="1" customFormat="true" ht="15" hidden="false" customHeight="true" outlineLevel="0" collapsed="false">
      <c r="B51" s="171" t="s">
        <v>631</v>
      </c>
      <c r="C51" s="171"/>
      <c r="D51" s="176" t="n">
        <v>0.6</v>
      </c>
      <c r="E51" s="170"/>
      <c r="F51" s="166"/>
    </row>
    <row r="52" s="1" customFormat="true" ht="15" hidden="false" customHeight="true" outlineLevel="0" collapsed="false">
      <c r="B52" s="171" t="s">
        <v>632</v>
      </c>
      <c r="C52" s="171"/>
      <c r="D52" s="176" t="n">
        <v>0.7</v>
      </c>
      <c r="E52" s="170"/>
      <c r="F52" s="166"/>
    </row>
    <row r="53" s="1" customFormat="true" ht="15" hidden="false" customHeight="true" outlineLevel="0" collapsed="false">
      <c r="B53" s="171" t="s">
        <v>633</v>
      </c>
      <c r="C53" s="171"/>
      <c r="D53" s="176" t="n">
        <v>0.7</v>
      </c>
      <c r="E53" s="170"/>
      <c r="F53" s="166"/>
    </row>
    <row r="54" s="1" customFormat="true" ht="15" hidden="false" customHeight="true" outlineLevel="0" collapsed="false">
      <c r="B54" s="171" t="s">
        <v>633</v>
      </c>
      <c r="C54" s="171"/>
      <c r="D54" s="176" t="n">
        <v>0.7</v>
      </c>
      <c r="E54" s="170"/>
      <c r="F54" s="166"/>
    </row>
    <row r="55" s="1" customFormat="true" ht="15" hidden="false" customHeight="false" outlineLevel="0" collapsed="false">
      <c r="B55" s="167" t="s">
        <v>199</v>
      </c>
      <c r="C55" s="168" t="str">
        <f aca="false">VLOOKUP($B55,'MEDIÇÃO 5'!$A$20:$C$285,2,0)</f>
        <v>Vidro plano transparente liso, com 4 mm de espessura</v>
      </c>
      <c r="D55" s="169" t="str">
        <f aca="false">VLOOKUP($B55,'MEDIÇÃO 5'!$A$20:$C$285,3,0)</f>
        <v>m2</v>
      </c>
      <c r="E55" s="170" t="n">
        <f aca="false">SUM(D55:D63)</f>
        <v>11.5</v>
      </c>
      <c r="F55" s="166"/>
    </row>
    <row r="56" s="1" customFormat="true" ht="15" hidden="false" customHeight="false" outlineLevel="0" collapsed="false">
      <c r="B56" s="167" t="s">
        <v>634</v>
      </c>
      <c r="C56" s="167"/>
      <c r="D56" s="167"/>
      <c r="E56" s="170"/>
      <c r="F56" s="166"/>
    </row>
    <row r="57" s="1" customFormat="true" ht="15" hidden="false" customHeight="true" outlineLevel="0" collapsed="false">
      <c r="B57" s="171" t="s">
        <v>635</v>
      </c>
      <c r="C57" s="171"/>
      <c r="D57" s="176" t="n">
        <v>0.3</v>
      </c>
      <c r="E57" s="170"/>
      <c r="F57" s="166"/>
    </row>
    <row r="58" s="1" customFormat="true" ht="15" hidden="false" customHeight="true" outlineLevel="0" collapsed="false">
      <c r="B58" s="171" t="s">
        <v>636</v>
      </c>
      <c r="C58" s="171"/>
      <c r="D58" s="176" t="n">
        <v>0.3</v>
      </c>
      <c r="E58" s="170"/>
      <c r="F58" s="166"/>
    </row>
    <row r="59" s="1" customFormat="true" ht="15" hidden="false" customHeight="true" outlineLevel="0" collapsed="false">
      <c r="B59" s="171" t="s">
        <v>637</v>
      </c>
      <c r="C59" s="171"/>
      <c r="D59" s="176" t="n">
        <v>2.56</v>
      </c>
      <c r="E59" s="170"/>
      <c r="F59" s="166"/>
    </row>
    <row r="60" s="1" customFormat="true" ht="15" hidden="false" customHeight="true" outlineLevel="0" collapsed="false">
      <c r="B60" s="171" t="s">
        <v>638</v>
      </c>
      <c r="C60" s="171"/>
      <c r="D60" s="176" t="n">
        <v>0.69</v>
      </c>
      <c r="E60" s="170"/>
      <c r="F60" s="166"/>
    </row>
    <row r="61" s="1" customFormat="true" ht="15" hidden="false" customHeight="true" outlineLevel="0" collapsed="false">
      <c r="B61" s="171" t="s">
        <v>639</v>
      </c>
      <c r="C61" s="171"/>
      <c r="D61" s="176" t="n">
        <v>0.78</v>
      </c>
      <c r="E61" s="170"/>
      <c r="F61" s="166"/>
    </row>
    <row r="62" s="1" customFormat="true" ht="15" hidden="false" customHeight="true" outlineLevel="0" collapsed="false">
      <c r="B62" s="171" t="s">
        <v>640</v>
      </c>
      <c r="C62" s="171"/>
      <c r="D62" s="176" t="n">
        <v>5.89</v>
      </c>
      <c r="E62" s="170"/>
      <c r="F62" s="166"/>
    </row>
    <row r="63" s="1" customFormat="true" ht="15" hidden="false" customHeight="true" outlineLevel="0" collapsed="false">
      <c r="B63" s="171" t="s">
        <v>641</v>
      </c>
      <c r="C63" s="171"/>
      <c r="D63" s="176" t="n">
        <v>0.98</v>
      </c>
      <c r="E63" s="170"/>
      <c r="F63" s="166"/>
    </row>
    <row r="64" s="1" customFormat="true" ht="15" hidden="false" customHeight="false" outlineLevel="0" collapsed="false">
      <c r="B64" s="174"/>
      <c r="C64" s="174"/>
      <c r="D64" s="174"/>
      <c r="E64" s="174"/>
      <c r="F64" s="166"/>
    </row>
    <row r="65" s="1" customFormat="true" ht="15" hidden="false" customHeight="false" outlineLevel="0" collapsed="false">
      <c r="B65" s="162" t="s">
        <v>201</v>
      </c>
      <c r="C65" s="163" t="str">
        <f aca="false">VLOOKUP(B65,'MEDIÇÃO 5'!$A$20:$C$302,2,0)</f>
        <v>PINTURA</v>
      </c>
      <c r="D65" s="164"/>
      <c r="E65" s="165"/>
      <c r="F65" s="166"/>
    </row>
    <row r="66" s="1" customFormat="true" ht="15" hidden="false" customHeight="false" outlineLevel="0" collapsed="false">
      <c r="B66" s="162" t="s">
        <v>221</v>
      </c>
      <c r="C66" s="182" t="str">
        <f aca="false">VLOOKUP(B66,'MEDIÇÃO 5'!$A$20:$C$302,2,0)</f>
        <v>SOBRE PISOS</v>
      </c>
      <c r="D66" s="164"/>
      <c r="E66" s="165"/>
    </row>
    <row r="67" s="1" customFormat="true" ht="26.85" hidden="false" customHeight="true" outlineLevel="0" collapsed="false">
      <c r="B67" s="167" t="s">
        <v>223</v>
      </c>
      <c r="C67" s="168" t="str">
        <f aca="false">VLOOKUP($B67,'MEDIÇÃO 5'!$A$20:$C$285,2,0)</f>
        <v>Pintura sobre piso, aplicação manual, com duas demãos de tinta à base de resinas acrílicas, marcas de referência Suvinil, Coral, Sherwin Williams NovaCor, Metalatex ou equivalente</v>
      </c>
      <c r="D67" s="169" t="str">
        <f aca="false">VLOOKUP($B67,'MEDIÇÃO 5'!$A$20:$C$285,3,0)</f>
        <v>m2</v>
      </c>
      <c r="E67" s="170" t="n">
        <f aca="false">SUM(D69:D95)</f>
        <v>498.12</v>
      </c>
      <c r="F67" s="166"/>
    </row>
    <row r="68" s="1" customFormat="true" ht="15" hidden="false" customHeight="true" outlineLevel="0" collapsed="false">
      <c r="B68" s="183" t="s">
        <v>642</v>
      </c>
      <c r="C68" s="183"/>
      <c r="D68" s="183"/>
      <c r="E68" s="170"/>
      <c r="F68" s="166"/>
      <c r="G68" s="81"/>
    </row>
    <row r="69" s="1" customFormat="true" ht="15" hidden="false" customHeight="true" outlineLevel="0" collapsed="false">
      <c r="B69" s="175" t="s">
        <v>643</v>
      </c>
      <c r="C69" s="175"/>
      <c r="D69" s="181" t="n">
        <v>23.75</v>
      </c>
      <c r="E69" s="170"/>
      <c r="F69" s="166"/>
      <c r="G69" s="81"/>
    </row>
    <row r="70" s="1" customFormat="true" ht="15" hidden="false" customHeight="true" outlineLevel="0" collapsed="false">
      <c r="B70" s="175" t="s">
        <v>644</v>
      </c>
      <c r="C70" s="175"/>
      <c r="D70" s="181" t="n">
        <v>35.4</v>
      </c>
      <c r="E70" s="170"/>
      <c r="F70" s="166"/>
      <c r="G70" s="81"/>
    </row>
    <row r="71" s="1" customFormat="true" ht="15" hidden="false" customHeight="true" outlineLevel="0" collapsed="false">
      <c r="B71" s="175" t="s">
        <v>645</v>
      </c>
      <c r="C71" s="175"/>
      <c r="D71" s="181" t="n">
        <v>6.94</v>
      </c>
      <c r="E71" s="170"/>
      <c r="F71" s="166"/>
      <c r="G71" s="81"/>
    </row>
    <row r="72" s="1" customFormat="true" ht="15" hidden="false" customHeight="true" outlineLevel="0" collapsed="false">
      <c r="B72" s="175" t="s">
        <v>646</v>
      </c>
      <c r="C72" s="175"/>
      <c r="D72" s="181" t="n">
        <v>10.45</v>
      </c>
      <c r="E72" s="170"/>
      <c r="F72" s="166"/>
      <c r="G72" s="81"/>
    </row>
    <row r="73" s="1" customFormat="true" ht="15" hidden="false" customHeight="true" outlineLevel="0" collapsed="false">
      <c r="B73" s="175" t="s">
        <v>647</v>
      </c>
      <c r="C73" s="175"/>
      <c r="D73" s="181" t="n">
        <v>3.18</v>
      </c>
      <c r="E73" s="170"/>
      <c r="F73" s="166"/>
      <c r="G73" s="81"/>
    </row>
    <row r="74" s="1" customFormat="true" ht="15" hidden="false" customHeight="true" outlineLevel="0" collapsed="false">
      <c r="B74" s="175" t="s">
        <v>648</v>
      </c>
      <c r="C74" s="175"/>
      <c r="D74" s="181" t="n">
        <v>10.45</v>
      </c>
      <c r="E74" s="170"/>
      <c r="F74" s="166"/>
      <c r="G74" s="81"/>
      <c r="I74" s="81"/>
    </row>
    <row r="75" s="1" customFormat="true" ht="15" hidden="false" customHeight="true" outlineLevel="0" collapsed="false">
      <c r="B75" s="175" t="s">
        <v>649</v>
      </c>
      <c r="C75" s="175"/>
      <c r="D75" s="181" t="n">
        <v>5</v>
      </c>
      <c r="E75" s="170"/>
      <c r="F75" s="166"/>
      <c r="G75" s="81"/>
    </row>
    <row r="76" s="1" customFormat="true" ht="15" hidden="false" customHeight="true" outlineLevel="0" collapsed="false">
      <c r="B76" s="175" t="s">
        <v>650</v>
      </c>
      <c r="C76" s="175"/>
      <c r="D76" s="181" t="n">
        <v>3.98</v>
      </c>
      <c r="E76" s="170"/>
      <c r="F76" s="166"/>
      <c r="G76" s="81"/>
    </row>
    <row r="77" s="1" customFormat="true" ht="15" hidden="false" customHeight="true" outlineLevel="0" collapsed="false">
      <c r="B77" s="175" t="s">
        <v>651</v>
      </c>
      <c r="C77" s="175"/>
      <c r="D77" s="181" t="n">
        <v>2.34</v>
      </c>
      <c r="E77" s="170"/>
      <c r="F77" s="166"/>
      <c r="G77" s="81"/>
    </row>
    <row r="78" s="1" customFormat="true" ht="15" hidden="false" customHeight="true" outlineLevel="0" collapsed="false">
      <c r="B78" s="175" t="s">
        <v>652</v>
      </c>
      <c r="C78" s="175"/>
      <c r="D78" s="181" t="n">
        <v>10.25</v>
      </c>
      <c r="E78" s="170"/>
      <c r="F78" s="166"/>
      <c r="G78" s="81"/>
    </row>
    <row r="79" s="1" customFormat="true" ht="15" hidden="false" customHeight="true" outlineLevel="0" collapsed="false">
      <c r="B79" s="175" t="s">
        <v>653</v>
      </c>
      <c r="C79" s="175"/>
      <c r="D79" s="181" t="n">
        <v>10.25</v>
      </c>
      <c r="E79" s="170"/>
      <c r="F79" s="166"/>
      <c r="G79" s="81"/>
    </row>
    <row r="80" s="1" customFormat="true" ht="15" hidden="false" customHeight="true" outlineLevel="0" collapsed="false">
      <c r="B80" s="175" t="s">
        <v>654</v>
      </c>
      <c r="C80" s="175"/>
      <c r="D80" s="181" t="n">
        <v>58.78</v>
      </c>
      <c r="E80" s="170"/>
      <c r="F80" s="166"/>
      <c r="G80" s="81"/>
    </row>
    <row r="81" s="1" customFormat="true" ht="15" hidden="false" customHeight="true" outlineLevel="0" collapsed="false">
      <c r="B81" s="175" t="s">
        <v>655</v>
      </c>
      <c r="C81" s="175"/>
      <c r="D81" s="181" t="n">
        <v>10</v>
      </c>
      <c r="E81" s="170"/>
      <c r="F81" s="166"/>
      <c r="G81" s="81"/>
    </row>
    <row r="82" s="1" customFormat="true" ht="15" hidden="false" customHeight="true" outlineLevel="0" collapsed="false">
      <c r="B82" s="175" t="s">
        <v>656</v>
      </c>
      <c r="C82" s="175"/>
      <c r="D82" s="181" t="n">
        <v>6.09</v>
      </c>
      <c r="E82" s="170"/>
      <c r="F82" s="166"/>
      <c r="G82" s="81"/>
    </row>
    <row r="83" s="1" customFormat="true" ht="15" hidden="false" customHeight="true" outlineLevel="0" collapsed="false">
      <c r="B83" s="175" t="s">
        <v>657</v>
      </c>
      <c r="C83" s="175"/>
      <c r="D83" s="181" t="n">
        <v>26.29</v>
      </c>
      <c r="E83" s="170"/>
      <c r="F83" s="166"/>
      <c r="G83" s="81"/>
    </row>
    <row r="84" s="1" customFormat="true" ht="15" hidden="false" customHeight="true" outlineLevel="0" collapsed="false">
      <c r="B84" s="183" t="s">
        <v>658</v>
      </c>
      <c r="C84" s="183"/>
      <c r="D84" s="183"/>
      <c r="E84" s="170"/>
      <c r="F84" s="166"/>
      <c r="G84" s="81"/>
    </row>
    <row r="85" s="1" customFormat="true" ht="15" hidden="false" customHeight="true" outlineLevel="0" collapsed="false">
      <c r="B85" s="184" t="s">
        <v>659</v>
      </c>
      <c r="C85" s="184"/>
      <c r="D85" s="178" t="n">
        <v>34.13</v>
      </c>
      <c r="E85" s="170"/>
      <c r="F85" s="166"/>
      <c r="G85" s="81"/>
    </row>
    <row r="86" s="1" customFormat="true" ht="26.85" hidden="false" customHeight="true" outlineLevel="0" collapsed="false">
      <c r="B86" s="184" t="s">
        <v>660</v>
      </c>
      <c r="C86" s="184"/>
      <c r="D86" s="178" t="n">
        <v>9.18</v>
      </c>
      <c r="E86" s="170"/>
      <c r="F86" s="166"/>
      <c r="G86" s="81"/>
    </row>
    <row r="87" s="1" customFormat="true" ht="26.85" hidden="false" customHeight="true" outlineLevel="0" collapsed="false">
      <c r="B87" s="184" t="s">
        <v>661</v>
      </c>
      <c r="C87" s="184"/>
      <c r="D87" s="178" t="n">
        <v>65.05</v>
      </c>
      <c r="E87" s="170"/>
      <c r="F87" s="166"/>
      <c r="G87" s="81"/>
    </row>
    <row r="88" s="1" customFormat="true" ht="13.8" hidden="false" customHeight="true" outlineLevel="0" collapsed="false">
      <c r="B88" s="185" t="s">
        <v>662</v>
      </c>
      <c r="C88" s="185"/>
      <c r="D88" s="178" t="n">
        <v>2.47</v>
      </c>
      <c r="E88" s="170"/>
      <c r="F88" s="166"/>
      <c r="G88" s="81"/>
    </row>
    <row r="89" s="1" customFormat="true" ht="13.8" hidden="false" customHeight="false" outlineLevel="0" collapsed="false">
      <c r="B89" s="185"/>
      <c r="C89" s="185"/>
      <c r="D89" s="178"/>
      <c r="E89" s="170"/>
      <c r="F89" s="166"/>
      <c r="G89" s="81"/>
    </row>
    <row r="90" s="1" customFormat="true" ht="15" hidden="false" customHeight="true" outlineLevel="0" collapsed="false">
      <c r="B90" s="183" t="s">
        <v>663</v>
      </c>
      <c r="C90" s="183"/>
      <c r="D90" s="183"/>
      <c r="E90" s="170"/>
      <c r="F90" s="166"/>
      <c r="G90" s="81"/>
    </row>
    <row r="91" s="1" customFormat="true" ht="15" hidden="false" customHeight="true" outlineLevel="0" collapsed="false">
      <c r="B91" s="184" t="s">
        <v>664</v>
      </c>
      <c r="C91" s="184"/>
      <c r="D91" s="178" t="n">
        <v>0.75</v>
      </c>
      <c r="E91" s="170"/>
      <c r="F91" s="166"/>
      <c r="G91" s="81"/>
    </row>
    <row r="92" s="1" customFormat="true" ht="15" hidden="false" customHeight="true" outlineLevel="0" collapsed="false">
      <c r="B92" s="184" t="s">
        <v>665</v>
      </c>
      <c r="C92" s="184"/>
      <c r="D92" s="178" t="n">
        <v>0.75</v>
      </c>
      <c r="E92" s="170"/>
      <c r="F92" s="166"/>
      <c r="G92" s="81"/>
    </row>
    <row r="93" s="1" customFormat="true" ht="15" hidden="false" customHeight="true" outlineLevel="0" collapsed="false">
      <c r="B93" s="184" t="s">
        <v>666</v>
      </c>
      <c r="C93" s="184"/>
      <c r="D93" s="178" t="n">
        <v>161.24</v>
      </c>
      <c r="E93" s="170"/>
      <c r="F93" s="166"/>
      <c r="G93" s="81"/>
    </row>
    <row r="94" s="1" customFormat="true" ht="15" hidden="false" customHeight="true" outlineLevel="0" collapsed="false">
      <c r="B94" s="184" t="s">
        <v>667</v>
      </c>
      <c r="C94" s="184"/>
      <c r="D94" s="178" t="n">
        <v>0</v>
      </c>
      <c r="E94" s="170"/>
      <c r="F94" s="166"/>
      <c r="G94" s="81"/>
    </row>
    <row r="95" s="1" customFormat="true" ht="15" hidden="false" customHeight="true" outlineLevel="0" collapsed="false">
      <c r="B95" s="184" t="s">
        <v>668</v>
      </c>
      <c r="C95" s="184"/>
      <c r="D95" s="178" t="n">
        <v>1.4</v>
      </c>
      <c r="E95" s="170"/>
      <c r="F95" s="166"/>
      <c r="G95" s="81"/>
    </row>
    <row r="96" s="1" customFormat="true" ht="15" hidden="false" customHeight="false" outlineLevel="0" collapsed="false">
      <c r="B96" s="174"/>
      <c r="C96" s="174"/>
      <c r="D96" s="174"/>
      <c r="E96" s="174"/>
      <c r="F96" s="166"/>
    </row>
    <row r="97" s="1" customFormat="true" ht="15" hidden="false" customHeight="false" outlineLevel="0" collapsed="false">
      <c r="B97" s="162" t="s">
        <v>229</v>
      </c>
      <c r="C97" s="163" t="str">
        <f aca="false">VLOOKUP(B97,'MEDIÇÃO 5'!$A$20:$C$302,2,0)</f>
        <v>INSTALAÇÕES ELÉTRICAS</v>
      </c>
      <c r="D97" s="164"/>
      <c r="E97" s="165"/>
    </row>
    <row r="98" s="1" customFormat="true" ht="15" hidden="false" customHeight="false" outlineLevel="0" collapsed="false">
      <c r="B98" s="162" t="s">
        <v>231</v>
      </c>
      <c r="C98" s="182" t="str">
        <f aca="false">VLOOKUP(B98,'MEDIÇÃO 5'!$A$20:$C$302,2,0)</f>
        <v>PADRÃO DE ENERGIA</v>
      </c>
      <c r="D98" s="164"/>
      <c r="E98" s="165"/>
    </row>
    <row r="99" s="1" customFormat="true" ht="26.85" hidden="false" customHeight="false" outlineLevel="0" collapsed="false">
      <c r="A99" s="186"/>
      <c r="B99" s="167" t="s">
        <v>233</v>
      </c>
      <c r="C99" s="168" t="str">
        <f aca="false">VLOOKUP($B99,'MEDIÇÃO 5'!$A$20:$C$285,2,0)</f>
        <v>Padrão de entrada de energia elétrica, trifásico, entrada aérea, a 4 fios, carga instalada em muro de 57001 até 75000W - 220/127V</v>
      </c>
      <c r="D99" s="169" t="str">
        <f aca="false">VLOOKUP($B99,'MEDIÇÃO 5'!$A$20:$C$285,3,0)</f>
        <v>und</v>
      </c>
      <c r="E99" s="170" t="n">
        <f aca="false">D100</f>
        <v>1</v>
      </c>
      <c r="F99" s="187"/>
      <c r="G99" s="188"/>
      <c r="H99" s="186"/>
      <c r="I99" s="186"/>
      <c r="J99" s="186"/>
      <c r="K99" s="186"/>
      <c r="L99" s="186"/>
      <c r="M99" s="186"/>
      <c r="N99" s="186"/>
    </row>
    <row r="100" s="1" customFormat="true" ht="15" hidden="false" customHeight="true" outlineLevel="0" collapsed="false">
      <c r="A100" s="186"/>
      <c r="B100" s="175" t="s">
        <v>669</v>
      </c>
      <c r="C100" s="175"/>
      <c r="D100" s="178" t="n">
        <v>1</v>
      </c>
      <c r="E100" s="170"/>
      <c r="F100" s="187"/>
      <c r="G100" s="189"/>
      <c r="H100" s="186"/>
      <c r="I100" s="186"/>
      <c r="J100" s="186"/>
      <c r="K100" s="186"/>
      <c r="L100" s="186"/>
      <c r="M100" s="186"/>
      <c r="N100" s="186"/>
    </row>
    <row r="101" s="1" customFormat="true" ht="26.85" hidden="false" customHeight="true" outlineLevel="0" collapsed="false">
      <c r="A101" s="186"/>
      <c r="B101" s="167" t="s">
        <v>235</v>
      </c>
      <c r="C101" s="168" t="str">
        <f aca="false">VLOOKUP($B101,'MEDIÇÃO 5'!$A$20:$C$285,2,0)</f>
        <v>Caixa de aterramento de concreto simples, nas dimensões de 30x30x25cm, com revest. int. em chapisco e reboco, tampa de concreto esp.5cm e lastro de brita esp. 5 cm, incl. haste 5/8"x2400mm</v>
      </c>
      <c r="D101" s="169" t="str">
        <f aca="false">VLOOKUP($B101,'MEDIÇÃO 5'!$A$20:$C$285,3,0)</f>
        <v>und</v>
      </c>
      <c r="E101" s="170" t="n">
        <f aca="false">SUM(D102:D102)</f>
        <v>3</v>
      </c>
      <c r="F101" s="187"/>
      <c r="G101" s="186"/>
      <c r="H101" s="186"/>
      <c r="I101" s="186"/>
      <c r="J101" s="186"/>
      <c r="K101" s="186"/>
      <c r="L101" s="186"/>
      <c r="M101" s="186"/>
      <c r="N101" s="186"/>
    </row>
    <row r="102" s="1" customFormat="true" ht="15" hidden="false" customHeight="true" outlineLevel="0" collapsed="false">
      <c r="B102" s="175" t="s">
        <v>670</v>
      </c>
      <c r="C102" s="175"/>
      <c r="D102" s="190" t="n">
        <v>3</v>
      </c>
      <c r="E102" s="170"/>
      <c r="F102" s="187"/>
    </row>
    <row r="103" s="1" customFormat="true" ht="15" hidden="false" customHeight="false" outlineLevel="0" collapsed="false">
      <c r="B103" s="162" t="s">
        <v>237</v>
      </c>
      <c r="C103" s="182" t="str">
        <f aca="false">VLOOKUP(B103,'MEDIÇÃO 5'!$A$20:$C$302,2,0)</f>
        <v>QUADRO DE DISTRIBUIÇÃO</v>
      </c>
      <c r="D103" s="164"/>
      <c r="E103" s="165"/>
    </row>
    <row r="104" s="1" customFormat="true" ht="15" hidden="false" customHeight="false" outlineLevel="0" collapsed="false">
      <c r="B104" s="167" t="s">
        <v>239</v>
      </c>
      <c r="C104" s="168" t="str">
        <f aca="false">VLOOKUP($B104,'MEDIÇÃO 5'!$A$20:$C$285,2,0)</f>
        <v>Quadro de distribuição de energia, de embutir, com 24 divisões modulares, com barramento</v>
      </c>
      <c r="D104" s="169" t="str">
        <f aca="false">VLOOKUP($B104,'MEDIÇÃO 5'!$A$20:$C$285,3,0)</f>
        <v>und</v>
      </c>
      <c r="E104" s="170" t="n">
        <f aca="false">D105</f>
        <v>1</v>
      </c>
      <c r="F104" s="187"/>
    </row>
    <row r="105" s="1" customFormat="true" ht="15" hidden="false" customHeight="true" outlineLevel="0" collapsed="false">
      <c r="B105" s="175" t="s">
        <v>671</v>
      </c>
      <c r="C105" s="175"/>
      <c r="D105" s="178" t="n">
        <v>1</v>
      </c>
      <c r="E105" s="170"/>
      <c r="F105" s="187"/>
    </row>
    <row r="106" s="1" customFormat="true" ht="16.15" hidden="false" customHeight="false" outlineLevel="0" collapsed="false">
      <c r="B106" s="162" t="s">
        <v>301</v>
      </c>
      <c r="C106" s="182" t="str">
        <f aca="false">VLOOKUP(B106,'MEDIÇÃO 5'!$A$20:$C$302,2,0)</f>
        <v>APARELHOS ELÉTRICOS</v>
      </c>
      <c r="D106" s="164"/>
      <c r="E106" s="165"/>
      <c r="G106" s="191"/>
    </row>
    <row r="107" s="192" customFormat="true" ht="15" hidden="false" customHeight="true" outlineLevel="0" collapsed="false">
      <c r="B107" s="167" t="s">
        <v>315</v>
      </c>
      <c r="C107" s="168" t="str">
        <f aca="false">VLOOKUP($B107,'MEDIÇÃO 5'!$A$20:$C$285,2,0)</f>
        <v>Espelho para caixa estampada 4 x 2"</v>
      </c>
      <c r="D107" s="169" t="str">
        <f aca="false">VLOOKUP($B107,'MEDIÇÃO 5'!$A$20:$C$285,3,0)</f>
        <v>und</v>
      </c>
      <c r="E107" s="170" t="n">
        <f aca="false">SUM(D108:D120)</f>
        <v>13</v>
      </c>
      <c r="F107" s="193"/>
      <c r="G107" s="194"/>
      <c r="H107" s="195"/>
      <c r="J107" s="196"/>
    </row>
    <row r="108" s="192" customFormat="true" ht="15" hidden="false" customHeight="true" outlineLevel="0" collapsed="false">
      <c r="B108" s="175" t="s">
        <v>672</v>
      </c>
      <c r="C108" s="175"/>
      <c r="D108" s="178" t="n">
        <v>1</v>
      </c>
      <c r="E108" s="170"/>
      <c r="F108" s="193"/>
      <c r="G108" s="194"/>
      <c r="H108" s="195"/>
      <c r="J108" s="196"/>
    </row>
    <row r="109" s="192" customFormat="true" ht="15" hidden="false" customHeight="true" outlineLevel="0" collapsed="false">
      <c r="B109" s="175" t="s">
        <v>673</v>
      </c>
      <c r="C109" s="175"/>
      <c r="D109" s="178" t="n">
        <v>1</v>
      </c>
      <c r="E109" s="170"/>
      <c r="F109" s="193"/>
      <c r="G109" s="194"/>
      <c r="H109" s="195"/>
      <c r="J109" s="196"/>
    </row>
    <row r="110" s="192" customFormat="true" ht="15" hidden="false" customHeight="true" outlineLevel="0" collapsed="false">
      <c r="B110" s="175" t="s">
        <v>674</v>
      </c>
      <c r="C110" s="175"/>
      <c r="D110" s="178" t="n">
        <v>1</v>
      </c>
      <c r="E110" s="170"/>
      <c r="F110" s="193"/>
      <c r="G110" s="194"/>
      <c r="H110" s="195"/>
      <c r="J110" s="196"/>
    </row>
    <row r="111" s="192" customFormat="true" ht="15" hidden="false" customHeight="true" outlineLevel="0" collapsed="false">
      <c r="B111" s="175" t="s">
        <v>675</v>
      </c>
      <c r="C111" s="175"/>
      <c r="D111" s="178" t="n">
        <v>1</v>
      </c>
      <c r="E111" s="170"/>
      <c r="F111" s="193"/>
      <c r="G111" s="194"/>
      <c r="H111" s="195"/>
      <c r="J111" s="196"/>
    </row>
    <row r="112" s="192" customFormat="true" ht="15" hidden="false" customHeight="true" outlineLevel="0" collapsed="false">
      <c r="B112" s="175" t="s">
        <v>676</v>
      </c>
      <c r="C112" s="175"/>
      <c r="D112" s="178" t="n">
        <v>1</v>
      </c>
      <c r="E112" s="170"/>
      <c r="F112" s="193"/>
      <c r="G112" s="194"/>
      <c r="H112" s="195"/>
      <c r="J112" s="196"/>
    </row>
    <row r="113" s="192" customFormat="true" ht="15" hidden="false" customHeight="true" outlineLevel="0" collapsed="false">
      <c r="B113" s="175" t="s">
        <v>677</v>
      </c>
      <c r="C113" s="175"/>
      <c r="D113" s="178" t="n">
        <v>1</v>
      </c>
      <c r="E113" s="170"/>
      <c r="F113" s="193"/>
      <c r="G113" s="194"/>
      <c r="H113" s="195"/>
      <c r="J113" s="196"/>
    </row>
    <row r="114" s="192" customFormat="true" ht="15" hidden="false" customHeight="true" outlineLevel="0" collapsed="false">
      <c r="B114" s="175" t="s">
        <v>678</v>
      </c>
      <c r="C114" s="175"/>
      <c r="D114" s="178" t="n">
        <v>1</v>
      </c>
      <c r="E114" s="170"/>
      <c r="F114" s="193"/>
      <c r="G114" s="194"/>
      <c r="H114" s="195"/>
      <c r="J114" s="196"/>
    </row>
    <row r="115" s="192" customFormat="true" ht="15" hidden="false" customHeight="true" outlineLevel="0" collapsed="false">
      <c r="B115" s="175" t="s">
        <v>679</v>
      </c>
      <c r="C115" s="175"/>
      <c r="D115" s="178" t="n">
        <v>1</v>
      </c>
      <c r="E115" s="170"/>
      <c r="F115" s="193"/>
      <c r="G115" s="194"/>
      <c r="H115" s="195"/>
      <c r="J115" s="196"/>
    </row>
    <row r="116" s="192" customFormat="true" ht="15" hidden="false" customHeight="true" outlineLevel="0" collapsed="false">
      <c r="B116" s="175" t="s">
        <v>680</v>
      </c>
      <c r="C116" s="175"/>
      <c r="D116" s="178" t="n">
        <v>1</v>
      </c>
      <c r="E116" s="170"/>
      <c r="F116" s="193"/>
      <c r="G116" s="194"/>
      <c r="H116" s="195"/>
      <c r="J116" s="196"/>
    </row>
    <row r="117" s="192" customFormat="true" ht="15" hidden="false" customHeight="true" outlineLevel="0" collapsed="false">
      <c r="B117" s="175" t="s">
        <v>681</v>
      </c>
      <c r="C117" s="175"/>
      <c r="D117" s="178" t="n">
        <v>1</v>
      </c>
      <c r="E117" s="170"/>
      <c r="F117" s="193"/>
      <c r="G117" s="194"/>
      <c r="H117" s="195"/>
      <c r="J117" s="196"/>
    </row>
    <row r="118" s="192" customFormat="true" ht="15" hidden="false" customHeight="true" outlineLevel="0" collapsed="false">
      <c r="B118" s="175" t="s">
        <v>682</v>
      </c>
      <c r="C118" s="175"/>
      <c r="D118" s="178" t="n">
        <v>1</v>
      </c>
      <c r="E118" s="170"/>
      <c r="F118" s="193"/>
      <c r="G118" s="194"/>
      <c r="H118" s="195"/>
      <c r="J118" s="196"/>
    </row>
    <row r="119" s="192" customFormat="true" ht="15" hidden="false" customHeight="true" outlineLevel="0" collapsed="false">
      <c r="B119" s="175" t="s">
        <v>683</v>
      </c>
      <c r="C119" s="175"/>
      <c r="D119" s="178" t="n">
        <v>1</v>
      </c>
      <c r="E119" s="170"/>
      <c r="F119" s="193"/>
      <c r="G119" s="194"/>
      <c r="H119" s="195"/>
      <c r="J119" s="196"/>
    </row>
    <row r="120" s="192" customFormat="true" ht="15" hidden="false" customHeight="true" outlineLevel="0" collapsed="false">
      <c r="B120" s="175" t="s">
        <v>684</v>
      </c>
      <c r="C120" s="175"/>
      <c r="D120" s="178" t="n">
        <v>1</v>
      </c>
      <c r="E120" s="170"/>
      <c r="F120" s="193"/>
      <c r="G120" s="194"/>
      <c r="H120" s="195"/>
      <c r="J120" s="196"/>
    </row>
    <row r="121" s="1" customFormat="true" ht="15" hidden="false" customHeight="true" outlineLevel="0" collapsed="false">
      <c r="B121" s="167" t="s">
        <v>321</v>
      </c>
      <c r="C121" s="168" t="str">
        <f aca="false">VLOOKUP($B121,'MEDIÇÃO 5'!$A$20:$C$285,2,0)</f>
        <v>Lâmpada fluorescente de 20W</v>
      </c>
      <c r="D121" s="169" t="str">
        <f aca="false">VLOOKUP($B121,'MEDIÇÃO 5'!$A$20:$C$285,3,0)</f>
        <v>und</v>
      </c>
      <c r="E121" s="170" t="n">
        <f aca="false">SUM(D122:D123)</f>
        <v>4</v>
      </c>
      <c r="F121" s="166"/>
      <c r="G121" s="191"/>
      <c r="H121" s="197"/>
    </row>
    <row r="122" s="1" customFormat="true" ht="15" hidden="false" customHeight="true" outlineLevel="0" collapsed="false">
      <c r="B122" s="175" t="s">
        <v>685</v>
      </c>
      <c r="C122" s="175"/>
      <c r="D122" s="190" t="n">
        <v>3</v>
      </c>
      <c r="E122" s="170"/>
      <c r="F122" s="166"/>
      <c r="G122" s="191"/>
      <c r="H122" s="197"/>
    </row>
    <row r="123" s="1" customFormat="true" ht="15" hidden="false" customHeight="true" outlineLevel="0" collapsed="false">
      <c r="B123" s="175" t="s">
        <v>686</v>
      </c>
      <c r="C123" s="175"/>
      <c r="D123" s="190" t="n">
        <v>1</v>
      </c>
      <c r="E123" s="170"/>
      <c r="F123" s="166"/>
      <c r="G123" s="191"/>
      <c r="H123" s="197"/>
    </row>
    <row r="124" s="1" customFormat="true" ht="15" hidden="false" customHeight="true" outlineLevel="0" collapsed="false">
      <c r="B124" s="167" t="s">
        <v>327</v>
      </c>
      <c r="C124" s="168" t="str">
        <f aca="false">VLOOKUP($B124,'MEDIÇÃO 5'!$A$20:$C$285,2,0)</f>
        <v>Caixa de passagem 150x150x80mm, chapa 18, com tampa parafusada</v>
      </c>
      <c r="D124" s="169" t="str">
        <f aca="false">VLOOKUP($B124,'MEDIÇÃO 5'!$A$20:$C$285,3,0)</f>
        <v>und</v>
      </c>
      <c r="E124" s="170" t="n">
        <f aca="false">SUM(D126:D128)</f>
        <v>21</v>
      </c>
      <c r="F124" s="187"/>
      <c r="G124" s="191"/>
      <c r="H124" s="197"/>
    </row>
    <row r="125" s="1" customFormat="true" ht="15" hidden="false" customHeight="true" outlineLevel="0" collapsed="false">
      <c r="B125" s="167" t="s">
        <v>687</v>
      </c>
      <c r="C125" s="167"/>
      <c r="D125" s="167"/>
      <c r="E125" s="170"/>
      <c r="F125" s="187"/>
      <c r="G125" s="191"/>
      <c r="H125" s="197"/>
    </row>
    <row r="126" s="1" customFormat="true" ht="15" hidden="false" customHeight="true" outlineLevel="0" collapsed="false">
      <c r="B126" s="175" t="s">
        <v>688</v>
      </c>
      <c r="C126" s="175"/>
      <c r="D126" s="190" t="n">
        <v>10</v>
      </c>
      <c r="E126" s="170"/>
      <c r="F126" s="166"/>
      <c r="G126" s="191"/>
      <c r="H126" s="197"/>
    </row>
    <row r="127" s="1" customFormat="true" ht="15" hidden="false" customHeight="true" outlineLevel="0" collapsed="false">
      <c r="B127" s="167" t="s">
        <v>689</v>
      </c>
      <c r="C127" s="167"/>
      <c r="D127" s="167"/>
      <c r="E127" s="170"/>
      <c r="F127" s="166"/>
      <c r="G127" s="191"/>
      <c r="H127" s="191"/>
    </row>
    <row r="128" s="1" customFormat="true" ht="15" hidden="false" customHeight="true" outlineLevel="0" collapsed="false">
      <c r="B128" s="175" t="s">
        <v>690</v>
      </c>
      <c r="C128" s="175"/>
      <c r="D128" s="190" t="n">
        <v>11</v>
      </c>
      <c r="E128" s="170" t="n">
        <v>11</v>
      </c>
      <c r="F128" s="166"/>
      <c r="G128" s="191"/>
      <c r="H128" s="191"/>
    </row>
    <row r="129" s="1" customFormat="true" ht="15" hidden="false" customHeight="true" outlineLevel="0" collapsed="false">
      <c r="B129" s="167" t="s">
        <v>329</v>
      </c>
      <c r="C129" s="168" t="str">
        <f aca="false">VLOOKUP($B129,'MEDIÇÃO 5'!$A$20:$C$285,2,0)</f>
        <v>Caixa de passagem 400x400x120mm, chapa 18, com tampa parafusada</v>
      </c>
      <c r="D129" s="169" t="str">
        <f aca="false">VLOOKUP($B129,'MEDIÇÃO 5'!$A$20:$C$285,3,0)</f>
        <v>und</v>
      </c>
      <c r="E129" s="170" t="n">
        <f aca="false">D130</f>
        <v>1</v>
      </c>
      <c r="F129" s="166"/>
      <c r="G129" s="191"/>
    </row>
    <row r="130" s="1" customFormat="true" ht="15" hidden="false" customHeight="true" outlineLevel="0" collapsed="false">
      <c r="B130" s="175" t="s">
        <v>669</v>
      </c>
      <c r="C130" s="175"/>
      <c r="D130" s="190" t="n">
        <v>1</v>
      </c>
      <c r="E130" s="170"/>
      <c r="F130" s="166"/>
      <c r="G130" s="191"/>
      <c r="H130" s="198"/>
    </row>
    <row r="131" s="1" customFormat="true" ht="26.85" hidden="false" customHeight="false" outlineLevel="0" collapsed="false">
      <c r="B131" s="167" t="s">
        <v>335</v>
      </c>
      <c r="C131" s="168" t="str">
        <f aca="false">VLOOKUP($B131,'MEDIÇÃO 5'!$A$20:$C$285,2,0)</f>
        <v>Fornecimento e instalação de porteiro eletrônico, com monofone, para fechadura eletrônica - inclusive fechadura</v>
      </c>
      <c r="D131" s="169" t="str">
        <f aca="false">VLOOKUP($B131,'MEDIÇÃO 5'!$A$20:$C$285,3,0)</f>
        <v>und</v>
      </c>
      <c r="E131" s="170" t="n">
        <f aca="false">D132</f>
        <v>1</v>
      </c>
      <c r="F131" s="166"/>
      <c r="H131" s="20"/>
    </row>
    <row r="132" s="1" customFormat="true" ht="15" hidden="false" customHeight="true" outlineLevel="0" collapsed="false">
      <c r="B132" s="175" t="s">
        <v>691</v>
      </c>
      <c r="C132" s="175"/>
      <c r="D132" s="190" t="n">
        <v>1</v>
      </c>
      <c r="E132" s="170"/>
      <c r="F132" s="166"/>
      <c r="G132" s="81"/>
    </row>
    <row r="133" s="1" customFormat="true" ht="15" hidden="false" customHeight="true" outlineLevel="0" collapsed="false">
      <c r="B133" s="162" t="s">
        <v>337</v>
      </c>
      <c r="C133" s="182" t="str">
        <f aca="false">VLOOKUP(B133,'MEDIÇÃO 5'!$A$20:$C$302,2,0)</f>
        <v>INSTALAÇÃO DE REDE LÓGICA</v>
      </c>
      <c r="D133" s="164"/>
      <c r="E133" s="165"/>
      <c r="F133" s="166"/>
    </row>
    <row r="134" s="1" customFormat="true" ht="15" hidden="false" customHeight="false" outlineLevel="0" collapsed="false">
      <c r="B134" s="167" t="s">
        <v>339</v>
      </c>
      <c r="C134" s="168" t="str">
        <f aca="false">VLOOKUP($B134,'MEDIÇÃO 5'!$A$20:$C$285,2,0)</f>
        <v>Espelho 4" x 2" com conector RJ 45 fêmea CAT. 5e</v>
      </c>
      <c r="D134" s="169" t="str">
        <f aca="false">VLOOKUP($B134,'MEDIÇÃO 5'!$A$20:$C$285,3,0)</f>
        <v>und</v>
      </c>
      <c r="E134" s="170" t="n">
        <f aca="false">SUM(D135:D142)</f>
        <v>21</v>
      </c>
      <c r="F134" s="166"/>
    </row>
    <row r="135" s="1" customFormat="true" ht="15" hidden="false" customHeight="true" outlineLevel="0" collapsed="false">
      <c r="B135" s="175" t="s">
        <v>692</v>
      </c>
      <c r="C135" s="175"/>
      <c r="D135" s="178" t="n">
        <v>4</v>
      </c>
      <c r="E135" s="170" t="n">
        <f aca="false">SUM(D135:D142)</f>
        <v>21</v>
      </c>
      <c r="F135" s="166"/>
    </row>
    <row r="136" s="1" customFormat="true" ht="15" hidden="false" customHeight="true" outlineLevel="0" collapsed="false">
      <c r="B136" s="175" t="s">
        <v>693</v>
      </c>
      <c r="C136" s="175"/>
      <c r="D136" s="178" t="n">
        <v>4</v>
      </c>
      <c r="E136" s="170"/>
      <c r="F136" s="166"/>
    </row>
    <row r="137" s="1" customFormat="true" ht="15" hidden="false" customHeight="true" outlineLevel="0" collapsed="false">
      <c r="B137" s="175" t="s">
        <v>694</v>
      </c>
      <c r="C137" s="175"/>
      <c r="D137" s="178" t="n">
        <v>4</v>
      </c>
      <c r="E137" s="170"/>
      <c r="F137" s="166"/>
    </row>
    <row r="138" s="1" customFormat="true" ht="15" hidden="false" customHeight="true" outlineLevel="0" collapsed="false">
      <c r="B138" s="175" t="s">
        <v>695</v>
      </c>
      <c r="C138" s="175"/>
      <c r="D138" s="178" t="n">
        <v>3</v>
      </c>
      <c r="E138" s="170"/>
      <c r="F138" s="166"/>
    </row>
    <row r="139" s="1" customFormat="true" ht="15" hidden="false" customHeight="true" outlineLevel="0" collapsed="false">
      <c r="B139" s="175" t="s">
        <v>696</v>
      </c>
      <c r="C139" s="175"/>
      <c r="D139" s="178" t="n">
        <v>1</v>
      </c>
      <c r="E139" s="170"/>
      <c r="F139" s="166"/>
    </row>
    <row r="140" s="1" customFormat="true" ht="15" hidden="false" customHeight="true" outlineLevel="0" collapsed="false">
      <c r="B140" s="175" t="s">
        <v>697</v>
      </c>
      <c r="C140" s="175"/>
      <c r="D140" s="178" t="n">
        <v>1</v>
      </c>
      <c r="E140" s="170"/>
      <c r="F140" s="166"/>
    </row>
    <row r="141" s="1" customFormat="true" ht="15" hidden="false" customHeight="true" outlineLevel="0" collapsed="false">
      <c r="B141" s="199" t="s">
        <v>622</v>
      </c>
      <c r="C141" s="199"/>
      <c r="D141" s="199"/>
      <c r="E141" s="170"/>
      <c r="F141" s="166"/>
    </row>
    <row r="142" s="1" customFormat="true" ht="15" hidden="false" customHeight="true" outlineLevel="0" collapsed="false">
      <c r="B142" s="175" t="s">
        <v>698</v>
      </c>
      <c r="C142" s="175"/>
      <c r="D142" s="178" t="n">
        <v>4</v>
      </c>
      <c r="E142" s="170"/>
      <c r="F142" s="166"/>
    </row>
    <row r="143" s="1" customFormat="true" ht="15" hidden="false" customHeight="true" outlineLevel="0" collapsed="false">
      <c r="B143" s="167" t="s">
        <v>343</v>
      </c>
      <c r="C143" s="168" t="str">
        <f aca="false">VLOOKUP($B143,'MEDIÇÃO 5'!$A$20:$C$285,2,0)</f>
        <v>Guia de Cabos Fechado Horizontal Padrão 19" - 2 U´s, inclusive fixação em Rack 19"</v>
      </c>
      <c r="D143" s="169" t="str">
        <f aca="false">VLOOKUP($B143,'MEDIÇÃO 5'!$A$20:$C$285,3,0)</f>
        <v>und</v>
      </c>
      <c r="E143" s="170" t="n">
        <f aca="false">D144</f>
        <v>1</v>
      </c>
      <c r="F143" s="166"/>
    </row>
    <row r="144" s="1" customFormat="true" ht="15" hidden="false" customHeight="true" outlineLevel="0" collapsed="false">
      <c r="B144" s="175" t="s">
        <v>699</v>
      </c>
      <c r="C144" s="175"/>
      <c r="D144" s="178" t="n">
        <v>1</v>
      </c>
      <c r="E144" s="170"/>
      <c r="F144" s="166"/>
    </row>
    <row r="145" s="1" customFormat="true" ht="15" hidden="false" customHeight="true" outlineLevel="0" collapsed="false">
      <c r="B145" s="167" t="s">
        <v>345</v>
      </c>
      <c r="C145" s="168" t="str">
        <f aca="false">VLOOKUP($B145,'MEDIÇÃO 5'!$A$20:$C$285,2,0)</f>
        <v>Kit M5 Porca-Gaiola com 100 und com Parafuso Philips e Arruela</v>
      </c>
      <c r="D145" s="169" t="str">
        <f aca="false">VLOOKUP($B145,'MEDIÇÃO 5'!$A$20:$C$285,3,0)</f>
        <v>und</v>
      </c>
      <c r="E145" s="170" t="n">
        <f aca="false">D146</f>
        <v>1</v>
      </c>
      <c r="F145" s="166"/>
    </row>
    <row r="146" s="1" customFormat="true" ht="15" hidden="false" customHeight="true" outlineLevel="0" collapsed="false">
      <c r="B146" s="175" t="s">
        <v>699</v>
      </c>
      <c r="C146" s="175"/>
      <c r="D146" s="178" t="n">
        <v>1</v>
      </c>
      <c r="E146" s="170"/>
      <c r="F146" s="166"/>
    </row>
    <row r="147" s="1" customFormat="true" ht="15" hidden="false" customHeight="true" outlineLevel="0" collapsed="false">
      <c r="B147" s="167" t="s">
        <v>347</v>
      </c>
      <c r="C147" s="168" t="str">
        <f aca="false">VLOOKUP($B147,'MEDIÇÃO 5'!$A$20:$C$285,2,0)</f>
        <v>Patch Panel 48 Portas RJ45/IDC Cat.5e, inclusive fixação em Rack 19"</v>
      </c>
      <c r="D147" s="169" t="str">
        <f aca="false">VLOOKUP($B147,'MEDIÇÃO 5'!$A$20:$C$285,3,0)</f>
        <v>und</v>
      </c>
      <c r="E147" s="170" t="n">
        <f aca="false">D148</f>
        <v>1</v>
      </c>
      <c r="F147" s="166"/>
    </row>
    <row r="148" s="1" customFormat="true" ht="15" hidden="false" customHeight="true" outlineLevel="0" collapsed="false">
      <c r="B148" s="175" t="s">
        <v>699</v>
      </c>
      <c r="C148" s="175"/>
      <c r="D148" s="178" t="n">
        <v>1</v>
      </c>
      <c r="E148" s="170"/>
      <c r="F148" s="166"/>
    </row>
    <row r="149" s="1" customFormat="true" ht="15" hidden="false" customHeight="true" outlineLevel="0" collapsed="false">
      <c r="B149" s="167" t="s">
        <v>349</v>
      </c>
      <c r="C149" s="168" t="str">
        <f aca="false">VLOOKUP($B149,'MEDIÇÃO 5'!$A$20:$C$285,2,0)</f>
        <v>Switch 24 portas RJ-45 10/100 + 2 10/100/1000, inclusive fixação em Rack 19"</v>
      </c>
      <c r="D149" s="169" t="str">
        <f aca="false">VLOOKUP($B149,'MEDIÇÃO 5'!$A$20:$C$285,3,0)</f>
        <v>und</v>
      </c>
      <c r="E149" s="170" t="n">
        <f aca="false">D150</f>
        <v>1</v>
      </c>
      <c r="F149" s="166"/>
    </row>
    <row r="150" s="1" customFormat="true" ht="15" hidden="false" customHeight="true" outlineLevel="0" collapsed="false">
      <c r="B150" s="175" t="s">
        <v>699</v>
      </c>
      <c r="C150" s="175"/>
      <c r="D150" s="178" t="n">
        <v>1</v>
      </c>
      <c r="E150" s="170"/>
      <c r="F150" s="166"/>
    </row>
    <row r="151" s="1" customFormat="true" ht="13.8" hidden="false" customHeight="false" outlineLevel="0" collapsed="false">
      <c r="B151" s="200"/>
      <c r="C151" s="201"/>
      <c r="D151" s="202"/>
      <c r="E151" s="203"/>
    </row>
    <row r="152" s="1" customFormat="true" ht="15" hidden="false" customHeight="false" outlineLevel="0" collapsed="false">
      <c r="B152" s="162" t="s">
        <v>353</v>
      </c>
      <c r="C152" s="182" t="str">
        <f aca="false">VLOOKUP(B152,'MEDIÇÃO 5'!$A$20:$C$302,2,0)</f>
        <v>INSTALAÇÕES HIDROSSANITÁRIAS</v>
      </c>
      <c r="D152" s="164"/>
      <c r="E152" s="165"/>
    </row>
    <row r="153" s="1" customFormat="true" ht="39.55" hidden="false" customHeight="false" outlineLevel="0" collapsed="false">
      <c r="B153" s="167" t="s">
        <v>355</v>
      </c>
      <c r="C153" s="168" t="str">
        <f aca="false">VLOOKUP($B153,'MEDIÇÃO 5'!$A$20:$C$285,2,0)</f>
        <v>Padrão entrada d'água com caixa enterrada para hidrômetro com diâmetro de 1" - padrão 2B da CESAN. Caixa em alvenaria 60x80x40cm e com tampa articulada de ferro fundido, registro e conexões para instalação de hidrômetro. Conferir detalhe</v>
      </c>
      <c r="D153" s="169" t="str">
        <f aca="false">VLOOKUP($B153,'MEDIÇÃO 5'!$A$20:$C$285,3,0)</f>
        <v>und</v>
      </c>
      <c r="E153" s="170" t="n">
        <f aca="false">SUM(D154:D154)</f>
        <v>1</v>
      </c>
      <c r="F153" s="187"/>
    </row>
    <row r="154" s="1" customFormat="true" ht="15" hidden="false" customHeight="true" outlineLevel="0" collapsed="false">
      <c r="B154" s="175" t="s">
        <v>700</v>
      </c>
      <c r="C154" s="175"/>
      <c r="D154" s="178" t="n">
        <v>1</v>
      </c>
      <c r="E154" s="170"/>
      <c r="F154" s="187"/>
    </row>
    <row r="155" s="1" customFormat="true" ht="26.85" hidden="false" customHeight="false" outlineLevel="0" collapsed="false">
      <c r="B155" s="167" t="s">
        <v>380</v>
      </c>
      <c r="C155" s="168" t="str">
        <f aca="false">VLOOKUP($B155,'MEDIÇÃO 5'!$A$20:$C$285,2,0)</f>
        <v>Tubo de PVC rígido soldável branco, para esgoto, série normal, diâmetro 100mm (4"), inclusive conexões</v>
      </c>
      <c r="D155" s="169" t="str">
        <f aca="false">VLOOKUP($B155,'MEDIÇÃO 5'!$A$20:$C$285,3,0)</f>
        <v>m</v>
      </c>
      <c r="E155" s="170" t="n">
        <f aca="false">SUM(D156:D157)</f>
        <v>11.9</v>
      </c>
      <c r="F155" s="187"/>
    </row>
    <row r="156" s="1" customFormat="true" ht="15" hidden="false" customHeight="true" outlineLevel="0" collapsed="false">
      <c r="B156" s="175" t="s">
        <v>701</v>
      </c>
      <c r="C156" s="175"/>
      <c r="D156" s="176" t="n">
        <v>6.2</v>
      </c>
      <c r="E156" s="170"/>
      <c r="F156" s="187"/>
    </row>
    <row r="157" s="1" customFormat="true" ht="15" hidden="false" customHeight="true" outlineLevel="0" collapsed="false">
      <c r="B157" s="175" t="s">
        <v>702</v>
      </c>
      <c r="C157" s="175"/>
      <c r="D157" s="178" t="n">
        <v>5.7</v>
      </c>
      <c r="E157" s="170"/>
      <c r="F157" s="166"/>
    </row>
    <row r="158" s="1" customFormat="true" ht="13.8" hidden="false" customHeight="false" outlineLevel="0" collapsed="false">
      <c r="B158" s="200"/>
      <c r="C158" s="201"/>
      <c r="D158" s="202"/>
      <c r="E158" s="203"/>
    </row>
    <row r="159" s="1" customFormat="true" ht="15" hidden="false" customHeight="false" outlineLevel="0" collapsed="false">
      <c r="B159" s="162" t="s">
        <v>388</v>
      </c>
      <c r="C159" s="182" t="str">
        <f aca="false">VLOOKUP(B159,'MEDIÇÃO 5'!$A$20:$C$302,2,0)</f>
        <v>APARELHOS HIDROSSANITÁRIOS</v>
      </c>
      <c r="D159" s="164"/>
      <c r="E159" s="165"/>
    </row>
    <row r="160" s="1" customFormat="true" ht="15" hidden="false" customHeight="true" outlineLevel="0" collapsed="false">
      <c r="B160" s="167" t="s">
        <v>400</v>
      </c>
      <c r="C160" s="168" t="str">
        <f aca="false">VLOOKUP($B160,'MEDIÇÃO 5'!$A$20:$C$285,2,0)</f>
        <v>Torneira de parede para tanque longa 3/4" 1158 Primor - Docol ou equivalente</v>
      </c>
      <c r="D160" s="169" t="str">
        <f aca="false">VLOOKUP($B160,'MEDIÇÃO 5'!$A$20:$C$285,3,0)</f>
        <v>und</v>
      </c>
      <c r="E160" s="170" t="n">
        <f aca="false">SUM(D161:D161)</f>
        <v>1</v>
      </c>
      <c r="F160" s="166"/>
    </row>
    <row r="161" s="1" customFormat="true" ht="15" hidden="false" customHeight="true" outlineLevel="0" collapsed="false">
      <c r="B161" s="175" t="s">
        <v>703</v>
      </c>
      <c r="C161" s="175"/>
      <c r="D161" s="181" t="n">
        <v>1</v>
      </c>
      <c r="E161" s="170"/>
      <c r="F161" s="166"/>
    </row>
    <row r="162" s="1" customFormat="true" ht="26.85" hidden="false" customHeight="false" outlineLevel="0" collapsed="false">
      <c r="B162" s="167" t="s">
        <v>404</v>
      </c>
      <c r="C162" s="168" t="str">
        <f aca="false">VLOOKUP($B162,'MEDIÇÃO 5'!$A$20:$C$285,2,0)</f>
        <v>Barra de apoio reta em aço inox 304 p/ portadores de necessidades especiais (NBR 9050), largura 60 cm</v>
      </c>
      <c r="D162" s="169" t="str">
        <f aca="false">VLOOKUP($B162,'MEDIÇÃO 5'!$A$20:$C$285,3,0)</f>
        <v>und</v>
      </c>
      <c r="E162" s="170" t="n">
        <f aca="false">SUM(D163:D167)</f>
        <v>5</v>
      </c>
      <c r="F162" s="166"/>
    </row>
    <row r="163" s="1" customFormat="true" ht="15" hidden="false" customHeight="true" outlineLevel="0" collapsed="false">
      <c r="B163" s="175" t="s">
        <v>704</v>
      </c>
      <c r="C163" s="175"/>
      <c r="D163" s="181" t="n">
        <v>1</v>
      </c>
      <c r="E163" s="170"/>
      <c r="F163" s="166"/>
    </row>
    <row r="164" s="1" customFormat="true" ht="15" hidden="false" customHeight="true" outlineLevel="0" collapsed="false">
      <c r="B164" s="175" t="s">
        <v>705</v>
      </c>
      <c r="C164" s="175"/>
      <c r="D164" s="181" t="n">
        <v>1</v>
      </c>
      <c r="E164" s="170"/>
      <c r="F164" s="166"/>
    </row>
    <row r="165" s="1" customFormat="true" ht="15" hidden="false" customHeight="true" outlineLevel="0" collapsed="false">
      <c r="B165" s="175" t="s">
        <v>706</v>
      </c>
      <c r="C165" s="175"/>
      <c r="D165" s="181" t="n">
        <v>1</v>
      </c>
      <c r="E165" s="170"/>
      <c r="F165" s="166"/>
    </row>
    <row r="166" s="1" customFormat="true" ht="15" hidden="false" customHeight="true" outlineLevel="0" collapsed="false">
      <c r="B166" s="175" t="s">
        <v>707</v>
      </c>
      <c r="C166" s="175"/>
      <c r="D166" s="181" t="n">
        <v>1</v>
      </c>
      <c r="E166" s="170"/>
      <c r="F166" s="166"/>
    </row>
    <row r="167" s="1" customFormat="true" ht="15" hidden="false" customHeight="true" outlineLevel="0" collapsed="false">
      <c r="B167" s="175" t="s">
        <v>708</v>
      </c>
      <c r="C167" s="175"/>
      <c r="D167" s="181" t="n">
        <v>1</v>
      </c>
      <c r="E167" s="170"/>
      <c r="F167" s="166"/>
    </row>
    <row r="168" s="1" customFormat="true" ht="26.85" hidden="false" customHeight="false" outlineLevel="0" collapsed="false">
      <c r="B168" s="167" t="s">
        <v>406</v>
      </c>
      <c r="C168" s="168" t="str">
        <f aca="false">VLOOKUP($B168,'MEDIÇÃO 5'!$A$20:$C$285,2,0)</f>
        <v>Barra de apoio reta em aço inox 304 p/ portadores de necessidades especiais (NBR 9050), largura 80 cm</v>
      </c>
      <c r="D168" s="169" t="str">
        <f aca="false">VLOOKUP($B168,'MEDIÇÃO 5'!$A$20:$C$285,3,0)</f>
        <v>und</v>
      </c>
      <c r="E168" s="170" t="n">
        <f aca="false">SUM(D169:D173)</f>
        <v>10</v>
      </c>
      <c r="F168" s="166"/>
    </row>
    <row r="169" s="1" customFormat="true" ht="15" hidden="false" customHeight="true" outlineLevel="0" collapsed="false">
      <c r="B169" s="175" t="s">
        <v>709</v>
      </c>
      <c r="C169" s="175"/>
      <c r="D169" s="181" t="n">
        <v>2</v>
      </c>
      <c r="E169" s="170"/>
      <c r="F169" s="166"/>
    </row>
    <row r="170" s="1" customFormat="true" ht="15" hidden="false" customHeight="true" outlineLevel="0" collapsed="false">
      <c r="B170" s="175" t="s">
        <v>710</v>
      </c>
      <c r="C170" s="175"/>
      <c r="D170" s="181" t="n">
        <v>2</v>
      </c>
      <c r="E170" s="170"/>
      <c r="F170" s="166"/>
    </row>
    <row r="171" s="1" customFormat="true" ht="15" hidden="false" customHeight="true" outlineLevel="0" collapsed="false">
      <c r="B171" s="175" t="s">
        <v>711</v>
      </c>
      <c r="C171" s="175"/>
      <c r="D171" s="181" t="n">
        <v>2</v>
      </c>
      <c r="E171" s="170"/>
      <c r="F171" s="166"/>
    </row>
    <row r="172" s="1" customFormat="true" ht="15" hidden="false" customHeight="true" outlineLevel="0" collapsed="false">
      <c r="B172" s="175" t="s">
        <v>712</v>
      </c>
      <c r="C172" s="175"/>
      <c r="D172" s="181" t="n">
        <v>2</v>
      </c>
      <c r="E172" s="170"/>
      <c r="F172" s="166"/>
    </row>
    <row r="173" s="1" customFormat="true" ht="15" hidden="false" customHeight="true" outlineLevel="0" collapsed="false">
      <c r="B173" s="175" t="s">
        <v>713</v>
      </c>
      <c r="C173" s="175"/>
      <c r="D173" s="181" t="n">
        <v>2</v>
      </c>
      <c r="E173" s="170"/>
      <c r="F173" s="166"/>
    </row>
    <row r="174" s="1" customFormat="true" ht="26.85" hidden="false" customHeight="false" outlineLevel="0" collapsed="false">
      <c r="B174" s="167" t="s">
        <v>408</v>
      </c>
      <c r="C174" s="168" t="str">
        <f aca="false">VLOOKUP($B174,'MEDIÇÃO 5'!$A$20:$C$285,2,0)</f>
        <v>Ducha manual Acqua jet , linha Aquarius, com registro ref.C 2195, marcas de referência Fabrimar, Deca ou Docol</v>
      </c>
      <c r="D174" s="169" t="str">
        <f aca="false">VLOOKUP($B174,'MEDIÇÃO 5'!$A$20:$C$285,3,0)</f>
        <v>und</v>
      </c>
      <c r="E174" s="170" t="n">
        <f aca="false">SUM(D175:D175)</f>
        <v>1</v>
      </c>
      <c r="F174" s="166"/>
    </row>
    <row r="175" s="1" customFormat="true" ht="15" hidden="false" customHeight="true" outlineLevel="0" collapsed="false">
      <c r="B175" s="175" t="s">
        <v>714</v>
      </c>
      <c r="C175" s="175"/>
      <c r="D175" s="181" t="n">
        <v>1</v>
      </c>
      <c r="E175" s="170"/>
      <c r="F175" s="166"/>
    </row>
    <row r="176" s="1" customFormat="true" ht="15" hidden="false" customHeight="true" outlineLevel="0" collapsed="false">
      <c r="B176" s="167" t="s">
        <v>410</v>
      </c>
      <c r="C176" s="168" t="str">
        <f aca="false">VLOOKUP($B176,'MEDIÇÃO 5'!$A$20:$C$285,2,0)</f>
        <v>Papeleira de parede em metal cromado sem tampa, incluso fixação</v>
      </c>
      <c r="D176" s="169" t="str">
        <f aca="false">VLOOKUP($B176,'MEDIÇÃO 5'!$A$20:$C$285,3,0)</f>
        <v>und</v>
      </c>
      <c r="E176" s="170" t="n">
        <f aca="false">SUM(D177:D182)</f>
        <v>6</v>
      </c>
      <c r="F176" s="166"/>
    </row>
    <row r="177" s="1" customFormat="true" ht="15" hidden="false" customHeight="true" outlineLevel="0" collapsed="false">
      <c r="B177" s="175" t="s">
        <v>704</v>
      </c>
      <c r="C177" s="175"/>
      <c r="D177" s="181" t="n">
        <v>1</v>
      </c>
      <c r="E177" s="170"/>
      <c r="F177" s="166"/>
    </row>
    <row r="178" s="1" customFormat="true" ht="15" hidden="false" customHeight="true" outlineLevel="0" collapsed="false">
      <c r="B178" s="175" t="s">
        <v>705</v>
      </c>
      <c r="C178" s="175"/>
      <c r="D178" s="181" t="n">
        <v>1</v>
      </c>
      <c r="E178" s="170"/>
      <c r="F178" s="166"/>
    </row>
    <row r="179" s="1" customFormat="true" ht="15" hidden="false" customHeight="true" outlineLevel="0" collapsed="false">
      <c r="B179" s="175" t="s">
        <v>706</v>
      </c>
      <c r="C179" s="175"/>
      <c r="D179" s="181" t="n">
        <v>1</v>
      </c>
      <c r="E179" s="170"/>
      <c r="F179" s="166"/>
    </row>
    <row r="180" s="1" customFormat="true" ht="15" hidden="false" customHeight="true" outlineLevel="0" collapsed="false">
      <c r="B180" s="175" t="s">
        <v>706</v>
      </c>
      <c r="C180" s="175"/>
      <c r="D180" s="181" t="n">
        <v>1</v>
      </c>
      <c r="E180" s="170"/>
      <c r="F180" s="166"/>
    </row>
    <row r="181" s="1" customFormat="true" ht="15" hidden="false" customHeight="true" outlineLevel="0" collapsed="false">
      <c r="B181" s="175" t="s">
        <v>707</v>
      </c>
      <c r="C181" s="175"/>
      <c r="D181" s="181" t="n">
        <v>1</v>
      </c>
      <c r="E181" s="170"/>
      <c r="F181" s="166"/>
    </row>
    <row r="182" s="1" customFormat="true" ht="15" hidden="false" customHeight="true" outlineLevel="0" collapsed="false">
      <c r="B182" s="175" t="s">
        <v>708</v>
      </c>
      <c r="C182" s="175"/>
      <c r="D182" s="181" t="n">
        <v>1</v>
      </c>
      <c r="E182" s="170"/>
      <c r="F182" s="166"/>
    </row>
    <row r="183" s="1" customFormat="true" ht="15" hidden="false" customHeight="true" outlineLevel="0" collapsed="false">
      <c r="B183" s="167" t="s">
        <v>412</v>
      </c>
      <c r="C183" s="168" t="str">
        <f aca="false">VLOOKUP($B183,'MEDIÇÃO 5'!$A$20:$C$285,2,0)</f>
        <v>Dispenser para papel toalha interfolhada, incluso fixação</v>
      </c>
      <c r="D183" s="169" t="str">
        <f aca="false">VLOOKUP($B183,'MEDIÇÃO 5'!$A$20:$C$285,3,0)</f>
        <v>und</v>
      </c>
      <c r="E183" s="170" t="n">
        <f aca="false">SUM(D184:D189)</f>
        <v>6</v>
      </c>
      <c r="F183" s="166"/>
    </row>
    <row r="184" s="1" customFormat="true" ht="15" hidden="false" customHeight="true" outlineLevel="0" collapsed="false">
      <c r="B184" s="175" t="s">
        <v>704</v>
      </c>
      <c r="C184" s="175"/>
      <c r="D184" s="181" t="n">
        <v>1</v>
      </c>
      <c r="E184" s="170"/>
      <c r="F184" s="166"/>
    </row>
    <row r="185" s="1" customFormat="true" ht="15" hidden="false" customHeight="true" outlineLevel="0" collapsed="false">
      <c r="B185" s="175" t="s">
        <v>705</v>
      </c>
      <c r="C185" s="175"/>
      <c r="D185" s="181" t="n">
        <v>1</v>
      </c>
      <c r="E185" s="170"/>
      <c r="F185" s="166"/>
    </row>
    <row r="186" s="1" customFormat="true" ht="15" hidden="false" customHeight="true" outlineLevel="0" collapsed="false">
      <c r="B186" s="175" t="s">
        <v>706</v>
      </c>
      <c r="C186" s="175"/>
      <c r="D186" s="181" t="n">
        <v>1</v>
      </c>
      <c r="E186" s="170"/>
      <c r="F186" s="166"/>
    </row>
    <row r="187" s="1" customFormat="true" ht="15" hidden="false" customHeight="true" outlineLevel="0" collapsed="false">
      <c r="B187" s="175" t="s">
        <v>706</v>
      </c>
      <c r="C187" s="175"/>
      <c r="D187" s="181" t="n">
        <v>1</v>
      </c>
      <c r="E187" s="170"/>
      <c r="F187" s="166"/>
    </row>
    <row r="188" s="1" customFormat="true" ht="15" hidden="false" customHeight="true" outlineLevel="0" collapsed="false">
      <c r="B188" s="175" t="s">
        <v>707</v>
      </c>
      <c r="C188" s="175"/>
      <c r="D188" s="181" t="n">
        <v>1</v>
      </c>
      <c r="E188" s="170"/>
      <c r="F188" s="166"/>
    </row>
    <row r="189" s="1" customFormat="true" ht="15" hidden="false" customHeight="true" outlineLevel="0" collapsed="false">
      <c r="B189" s="175" t="s">
        <v>708</v>
      </c>
      <c r="C189" s="175"/>
      <c r="D189" s="181" t="n">
        <v>1</v>
      </c>
      <c r="E189" s="170"/>
      <c r="F189" s="166"/>
    </row>
    <row r="190" s="1" customFormat="true" ht="26.85" hidden="false" customHeight="false" outlineLevel="0" collapsed="false">
      <c r="B190" s="167" t="s">
        <v>414</v>
      </c>
      <c r="C190" s="168" t="str">
        <f aca="false">VLOOKUP($B190,'MEDIÇÃO 5'!$A$20:$C$285,2,0)</f>
        <v>Saboneteira plástica tipo dispense para sabonete líquido com reservatório 800 a 1500 ml, incluso fixação</v>
      </c>
      <c r="D190" s="169" t="str">
        <f aca="false">VLOOKUP($B190,'MEDIÇÃO 5'!$A$20:$C$285,3,0)</f>
        <v>und</v>
      </c>
      <c r="E190" s="170" t="n">
        <f aca="false">SUM(D191:D196)</f>
        <v>6</v>
      </c>
      <c r="F190" s="166"/>
    </row>
    <row r="191" s="1" customFormat="true" ht="15" hidden="false" customHeight="true" outlineLevel="0" collapsed="false">
      <c r="B191" s="175" t="s">
        <v>704</v>
      </c>
      <c r="C191" s="175"/>
      <c r="D191" s="181" t="n">
        <v>1</v>
      </c>
      <c r="E191" s="170"/>
      <c r="F191" s="166"/>
    </row>
    <row r="192" s="1" customFormat="true" ht="15" hidden="false" customHeight="true" outlineLevel="0" collapsed="false">
      <c r="B192" s="175" t="s">
        <v>705</v>
      </c>
      <c r="C192" s="175"/>
      <c r="D192" s="181" t="n">
        <v>1</v>
      </c>
      <c r="E192" s="170"/>
      <c r="F192" s="166"/>
    </row>
    <row r="193" s="1" customFormat="true" ht="15" hidden="false" customHeight="true" outlineLevel="0" collapsed="false">
      <c r="B193" s="175" t="s">
        <v>706</v>
      </c>
      <c r="C193" s="175"/>
      <c r="D193" s="181" t="n">
        <v>1</v>
      </c>
      <c r="E193" s="170"/>
      <c r="F193" s="166"/>
    </row>
    <row r="194" s="1" customFormat="true" ht="15" hidden="false" customHeight="true" outlineLevel="0" collapsed="false">
      <c r="B194" s="175" t="s">
        <v>706</v>
      </c>
      <c r="C194" s="175"/>
      <c r="D194" s="181" t="n">
        <v>1</v>
      </c>
      <c r="E194" s="170"/>
      <c r="F194" s="166"/>
    </row>
    <row r="195" s="1" customFormat="true" ht="15" hidden="false" customHeight="true" outlineLevel="0" collapsed="false">
      <c r="B195" s="175" t="s">
        <v>707</v>
      </c>
      <c r="C195" s="175"/>
      <c r="D195" s="181" t="n">
        <v>1</v>
      </c>
      <c r="E195" s="170"/>
      <c r="F195" s="166"/>
    </row>
    <row r="196" s="1" customFormat="true" ht="15" hidden="false" customHeight="true" outlineLevel="0" collapsed="false">
      <c r="B196" s="175" t="s">
        <v>708</v>
      </c>
      <c r="C196" s="175"/>
      <c r="D196" s="181" t="n">
        <v>1</v>
      </c>
      <c r="E196" s="170"/>
      <c r="F196" s="166"/>
    </row>
    <row r="197" s="1" customFormat="true" ht="15" hidden="false" customHeight="true" outlineLevel="0" collapsed="false">
      <c r="B197" s="175"/>
      <c r="C197" s="175"/>
      <c r="D197" s="181"/>
      <c r="E197" s="170"/>
      <c r="F197" s="166"/>
    </row>
    <row r="198" s="1" customFormat="true" ht="15" hidden="false" customHeight="false" outlineLevel="0" collapsed="false">
      <c r="B198" s="162" t="s">
        <v>416</v>
      </c>
      <c r="C198" s="182" t="str">
        <f aca="false">VLOOKUP(B198,'MEDIÇÃO 5'!$A$20:$C$302,2,0)</f>
        <v>CAIXAS</v>
      </c>
      <c r="D198" s="164"/>
      <c r="E198" s="165"/>
    </row>
    <row r="199" s="1" customFormat="true" ht="39.55" hidden="false" customHeight="false" outlineLevel="0" collapsed="false">
      <c r="B199" s="167" t="s">
        <v>418</v>
      </c>
      <c r="C199" s="168" t="str">
        <f aca="false">VLOOKUP($B199,'MEDIÇÃO 5'!$A$20:$C$285,2,0)</f>
        <v>Caixas de inspeção de alv. blocos concreto 9x19x39cm, dim, 60x60cm e Hmáx = 1m, com tampa de conc. esp. 5cm, lastro de conc. esp. 10cm, revest intern. c/ chapisco e reboco impermeabilizado, incl. escavação, reaterro e enchimento</v>
      </c>
      <c r="D199" s="169" t="str">
        <f aca="false">VLOOKUP($B199,'MEDIÇÃO 5'!$A$20:$C$285,3,0)</f>
        <v>und</v>
      </c>
      <c r="E199" s="170" t="n">
        <f aca="false">SUM(D200:D200)</f>
        <v>1</v>
      </c>
      <c r="F199" s="173"/>
    </row>
    <row r="200" s="1" customFormat="true" ht="15" hidden="false" customHeight="true" outlineLevel="0" collapsed="false">
      <c r="B200" s="175" t="s">
        <v>699</v>
      </c>
      <c r="C200" s="175"/>
      <c r="D200" s="178" t="n">
        <v>1</v>
      </c>
      <c r="E200" s="170"/>
      <c r="F200" s="166"/>
    </row>
    <row r="201" s="1" customFormat="true" ht="39.55" hidden="false" customHeight="false" outlineLevel="0" collapsed="false">
      <c r="B201" s="167" t="s">
        <v>420</v>
      </c>
      <c r="C201" s="168" t="str">
        <f aca="false">VLOOKUP($B201,'MEDIÇÃO 5'!$A$20:$C$285,2,0)</f>
        <v>Caixa de passagem de alvenaria de blocos cerâmicos 10 furos 10x20x20cm, dimensão de 30x30x30cm, com revestimento interno em chapisco e reboco, tampa de concreto esp. 5cm e lastro de brita 5cm</v>
      </c>
      <c r="D201" s="169" t="str">
        <f aca="false">VLOOKUP($B201,'MEDIÇÃO 5'!$A$20:$C$285,3,0)</f>
        <v>und</v>
      </c>
      <c r="E201" s="170" t="n">
        <f aca="false">SUM(D202:D202)</f>
        <v>4</v>
      </c>
      <c r="F201" s="173"/>
    </row>
    <row r="202" s="1" customFormat="true" ht="15" hidden="false" customHeight="true" outlineLevel="0" collapsed="false">
      <c r="B202" s="175" t="s">
        <v>715</v>
      </c>
      <c r="C202" s="175"/>
      <c r="D202" s="178" t="n">
        <v>4</v>
      </c>
      <c r="E202" s="170"/>
      <c r="F202" s="166"/>
    </row>
    <row r="203" s="1" customFormat="true" ht="13.8" hidden="false" customHeight="false" outlineLevel="0" collapsed="false">
      <c r="B203" s="200"/>
      <c r="C203" s="201"/>
      <c r="D203" s="202"/>
      <c r="E203" s="203"/>
    </row>
    <row r="204" s="1" customFormat="true" ht="15" hidden="false" customHeight="false" outlineLevel="0" collapsed="false">
      <c r="B204" s="162" t="s">
        <v>450</v>
      </c>
      <c r="C204" s="182" t="str">
        <f aca="false">VLOOKUP(B204,'MEDIÇÃO 5'!$A$20:$C$302,2,0)</f>
        <v>MUROS E FECHAMENTOS</v>
      </c>
      <c r="D204" s="164"/>
      <c r="E204" s="165"/>
    </row>
    <row r="205" s="1" customFormat="true" ht="26.85" hidden="false" customHeight="false" outlineLevel="0" collapsed="false">
      <c r="B205" s="167" t="s">
        <v>452</v>
      </c>
      <c r="C205" s="168" t="str">
        <f aca="false">VLOOKUP($B205,'MEDIÇÃO 5'!$A$20:$C$285,2,0)</f>
        <v>Gradil H = 1.90m padrão SEDU em tudo de FG 2" e barra chata de 11/2"x1/4", para fixação sobre mureta conforme projeto, exclusive a mureta.</v>
      </c>
      <c r="D205" s="169" t="str">
        <f aca="false">VLOOKUP($B205,'MEDIÇÃO 5'!$A$20:$C$285,3,0)</f>
        <v>m</v>
      </c>
      <c r="E205" s="170" t="n">
        <f aca="false">SUM(D206:D206)</f>
        <v>2.51</v>
      </c>
      <c r="F205" s="166"/>
    </row>
    <row r="206" s="1" customFormat="true" ht="15" hidden="false" customHeight="true" outlineLevel="0" collapsed="false">
      <c r="B206" s="175" t="s">
        <v>716</v>
      </c>
      <c r="C206" s="175"/>
      <c r="D206" s="181" t="n">
        <v>2.51</v>
      </c>
      <c r="E206" s="170"/>
      <c r="F206" s="166"/>
    </row>
    <row r="207" s="1" customFormat="true" ht="26.85" hidden="false" customHeight="true" outlineLevel="0" collapsed="false">
      <c r="B207" s="167" t="s">
        <v>454</v>
      </c>
      <c r="C207" s="168" t="str">
        <f aca="false">VLOOKUP($B207,'MEDIÇÃO 5'!$A$20:$C$285,2,0)</f>
        <v>Alambrado com tela fio 12, malha de 1", tubos de ferro galvanizado verticais de 2" e tubos de ferro galvanizado horizontais de 1" soldados nas partes superior e inferior, inclusive portão</v>
      </c>
      <c r="D207" s="169" t="str">
        <f aca="false">VLOOKUP($B207,'MEDIÇÃO 5'!$A$20:$C$285,3,0)</f>
        <v>m2</v>
      </c>
      <c r="E207" s="170" t="n">
        <f aca="false">SUM(D208:D208)</f>
        <v>5.1</v>
      </c>
      <c r="F207" s="166"/>
    </row>
    <row r="208" s="1" customFormat="true" ht="15" hidden="false" customHeight="true" outlineLevel="0" collapsed="false">
      <c r="B208" s="175" t="s">
        <v>717</v>
      </c>
      <c r="C208" s="175"/>
      <c r="D208" s="178" t="n">
        <v>5.1</v>
      </c>
      <c r="E208" s="170"/>
      <c r="F208" s="166"/>
    </row>
    <row r="209" s="1" customFormat="true" ht="15" hidden="false" customHeight="false" outlineLevel="0" collapsed="false">
      <c r="B209" s="167" t="s">
        <v>458</v>
      </c>
      <c r="C209" s="168" t="str">
        <f aca="false">VLOOKUP($B209,'MEDIÇÃO 5'!$A$20:$C$285,2,0)</f>
        <v>Portão de ferro de abrir em barra chata, chapa e tubo, inclusive chumbamento</v>
      </c>
      <c r="D209" s="169" t="str">
        <f aca="false">VLOOKUP($B209,'MEDIÇÃO 5'!$A$20:$C$285,3,0)</f>
        <v>m2</v>
      </c>
      <c r="E209" s="170" t="n">
        <f aca="false">SUM(D210:D210)</f>
        <v>0.09</v>
      </c>
      <c r="F209" s="173"/>
    </row>
    <row r="210" s="1" customFormat="true" ht="15" hidden="false" customHeight="true" outlineLevel="0" collapsed="false">
      <c r="B210" s="175" t="s">
        <v>718</v>
      </c>
      <c r="C210" s="175"/>
      <c r="D210" s="178" t="n">
        <v>0.09</v>
      </c>
      <c r="E210" s="170"/>
      <c r="F210" s="166"/>
    </row>
    <row r="211" s="1" customFormat="true" ht="13.8" hidden="false" customHeight="false" outlineLevel="0" collapsed="false">
      <c r="B211" s="200"/>
      <c r="C211" s="201"/>
      <c r="D211" s="202"/>
      <c r="E211" s="203"/>
    </row>
    <row r="212" s="1" customFormat="true" ht="15" hidden="false" customHeight="true" outlineLevel="0" collapsed="false">
      <c r="B212" s="162" t="n">
        <v>21</v>
      </c>
      <c r="C212" s="182" t="str">
        <f aca="false">VLOOKUP(B212,'MEDIÇÃO 5'!$A$20:$C$302,2,0)</f>
        <v>INSTALAÇÕES DE INCÊNDIO</v>
      </c>
      <c r="D212" s="164"/>
      <c r="E212" s="165"/>
      <c r="F212" s="166"/>
    </row>
    <row r="213" s="1" customFormat="true" ht="26.85" hidden="false" customHeight="false" outlineLevel="0" collapsed="false">
      <c r="B213" s="167" t="s">
        <v>464</v>
      </c>
      <c r="C213" s="168" t="str">
        <f aca="false">VLOOKUP($B213,'MEDIÇÃO 5'!$A$20:$C$285,2,0)</f>
        <v>Placa de sinalização de segurança CODIGO 14 - 315/158(NBR 13.434); CÓDIGO S3(NT 14/2010-ES) ("SAIDA DE EMERGÊNCIA" - seta vertical)</v>
      </c>
      <c r="D213" s="169" t="str">
        <f aca="false">VLOOKUP($B213,'MEDIÇÃO 5'!$A$20:$C$285,3,0)</f>
        <v>und</v>
      </c>
      <c r="E213" s="170" t="n">
        <f aca="false">SUM(D214:D218)</f>
        <v>28</v>
      </c>
      <c r="F213" s="166"/>
    </row>
    <row r="214" s="1" customFormat="true" ht="15" hidden="false" customHeight="true" outlineLevel="0" collapsed="false">
      <c r="B214" s="175" t="s">
        <v>719</v>
      </c>
      <c r="C214" s="175"/>
      <c r="D214" s="181" t="n">
        <v>1</v>
      </c>
      <c r="E214" s="170"/>
      <c r="F214" s="166"/>
    </row>
    <row r="215" s="1" customFormat="true" ht="15" hidden="false" customHeight="true" outlineLevel="0" collapsed="false">
      <c r="B215" s="175" t="s">
        <v>720</v>
      </c>
      <c r="C215" s="175"/>
      <c r="D215" s="178" t="n">
        <v>1</v>
      </c>
      <c r="E215" s="170"/>
      <c r="F215" s="166"/>
    </row>
    <row r="216" s="1" customFormat="true" ht="15" hidden="false" customHeight="true" outlineLevel="0" collapsed="false">
      <c r="B216" s="175" t="s">
        <v>721</v>
      </c>
      <c r="C216" s="175"/>
      <c r="D216" s="178" t="n">
        <v>15</v>
      </c>
      <c r="E216" s="170"/>
      <c r="F216" s="166"/>
    </row>
    <row r="217" s="1" customFormat="true" ht="15" hidden="false" customHeight="true" outlineLevel="0" collapsed="false">
      <c r="B217" s="175" t="s">
        <v>722</v>
      </c>
      <c r="C217" s="175"/>
      <c r="D217" s="178" t="n">
        <v>6</v>
      </c>
      <c r="E217" s="170"/>
      <c r="F217" s="166"/>
    </row>
    <row r="218" s="1" customFormat="true" ht="15" hidden="false" customHeight="true" outlineLevel="0" collapsed="false">
      <c r="B218" s="175" t="s">
        <v>723</v>
      </c>
      <c r="C218" s="175"/>
      <c r="D218" s="178" t="n">
        <v>5</v>
      </c>
      <c r="E218" s="170"/>
      <c r="F218" s="166"/>
    </row>
    <row r="219" s="1" customFormat="true" ht="26.85" hidden="false" customHeight="false" outlineLevel="0" collapsed="false">
      <c r="B219" s="167" t="s">
        <v>466</v>
      </c>
      <c r="C219" s="168" t="str">
        <f aca="false">VLOOKUP($B219,'MEDIÇÃO 5'!$A$20:$C$285,2,0)</f>
        <v>Extintor de incêndio portátil de pó químico ABC com capacidade 2A-20B:C (6 kg), inclusive suporte para fixação, EXCLUSIVE placa sinalizadora em PVC fotoluminescente</v>
      </c>
      <c r="D219" s="169" t="str">
        <f aca="false">VLOOKUP($B219,'MEDIÇÃO 5'!$A$20:$C$285,3,0)</f>
        <v>und</v>
      </c>
      <c r="E219" s="170" t="n">
        <f aca="false">SUM(D220:D220)</f>
        <v>5</v>
      </c>
      <c r="F219" s="166"/>
    </row>
    <row r="220" s="1" customFormat="true" ht="15" hidden="false" customHeight="true" outlineLevel="0" collapsed="false">
      <c r="B220" s="175" t="s">
        <v>724</v>
      </c>
      <c r="C220" s="175"/>
      <c r="D220" s="181" t="n">
        <v>5</v>
      </c>
      <c r="E220" s="170"/>
      <c r="F220" s="166"/>
    </row>
    <row r="221" s="1" customFormat="true" ht="15" hidden="false" customHeight="false" outlineLevel="0" collapsed="false">
      <c r="B221" s="167" t="s">
        <v>468</v>
      </c>
      <c r="C221" s="168" t="str">
        <f aca="false">VLOOKUP($B221,'MEDIÇÃO 5'!$A$20:$C$285,2,0)</f>
        <v>Corrimão em tubo de ferro galvanizado diam. 2" com chumbadores a cada 1.5m</v>
      </c>
      <c r="D221" s="169" t="str">
        <f aca="false">VLOOKUP($B221,'MEDIÇÃO 5'!$A$20:$C$285,3,0)</f>
        <v>m</v>
      </c>
      <c r="E221" s="170" t="n">
        <f aca="false">SUM(D222:D222)</f>
        <v>8</v>
      </c>
      <c r="F221" s="166"/>
    </row>
    <row r="222" s="1" customFormat="true" ht="15" hidden="false" customHeight="true" outlineLevel="0" collapsed="false">
      <c r="B222" s="175" t="s">
        <v>725</v>
      </c>
      <c r="C222" s="175"/>
      <c r="D222" s="181" t="n">
        <v>8</v>
      </c>
      <c r="E222" s="170"/>
      <c r="F222" s="166"/>
    </row>
    <row r="223" s="1" customFormat="true" ht="39.55" hidden="false" customHeight="false" outlineLevel="0" collapsed="false">
      <c r="B223" s="167" t="s">
        <v>470</v>
      </c>
      <c r="C223" s="168" t="str">
        <f aca="false">VLOOKUP($B223,'MEDIÇÃO 5'!$A$20:$C$285,2,0)</f>
        <v>Guarda-corpo de aço galvanizado de 1,10m, montantes tubulares de 1.1/4" espaçados de 1,20m, travessa superior de 1.1/2", gradil formado por tubos horizontais de 1" e verticais de 3/4", fixado com chumbador mecânico.</v>
      </c>
      <c r="D223" s="169" t="str">
        <f aca="false">VLOOKUP($B223,'MEDIÇÃO 5'!$A$20:$C$285,3,0)</f>
        <v>m</v>
      </c>
      <c r="E223" s="170" t="n">
        <f aca="false">SUM(D224:D225)</f>
        <v>1.91</v>
      </c>
      <c r="F223" s="166"/>
    </row>
    <row r="224" s="1" customFormat="true" ht="28.25" hidden="false" customHeight="true" outlineLevel="0" collapsed="false">
      <c r="B224" s="175" t="s">
        <v>726</v>
      </c>
      <c r="C224" s="175"/>
      <c r="D224" s="181" t="n">
        <v>1.78</v>
      </c>
      <c r="E224" s="170"/>
      <c r="F224" s="177"/>
    </row>
    <row r="225" s="1" customFormat="true" ht="15" hidden="false" customHeight="true" outlineLevel="0" collapsed="false">
      <c r="B225" s="175" t="s">
        <v>727</v>
      </c>
      <c r="C225" s="175"/>
      <c r="D225" s="181" t="n">
        <v>0.13</v>
      </c>
      <c r="E225" s="170"/>
      <c r="F225" s="173"/>
    </row>
    <row r="226" s="1" customFormat="true" ht="15" hidden="false" customHeight="true" outlineLevel="0" collapsed="false">
      <c r="B226" s="167" t="s">
        <v>472</v>
      </c>
      <c r="C226" s="168" t="str">
        <f aca="false">VLOOKUP($B226,'MEDIÇÃO 5'!$A$20:$C$285,2,0)</f>
        <v>Iluminação de emergência com bloco autônomo de iluminação 2x9W</v>
      </c>
      <c r="D226" s="169" t="str">
        <f aca="false">VLOOKUP($B226,'MEDIÇÃO 5'!$A$20:$C$285,3,0)</f>
        <v>und</v>
      </c>
      <c r="E226" s="170" t="n">
        <f aca="false">SUM(D227:D227)</f>
        <v>2</v>
      </c>
      <c r="F226" s="166"/>
    </row>
    <row r="227" s="1" customFormat="true" ht="15" hidden="false" customHeight="true" outlineLevel="0" collapsed="false">
      <c r="B227" s="175" t="s">
        <v>728</v>
      </c>
      <c r="C227" s="175"/>
      <c r="D227" s="181" t="n">
        <v>2</v>
      </c>
      <c r="E227" s="170"/>
      <c r="F227" s="166"/>
    </row>
    <row r="228" s="1" customFormat="true" ht="13.8" hidden="false" customHeight="false" outlineLevel="0" collapsed="false">
      <c r="B228" s="200"/>
      <c r="C228" s="201"/>
      <c r="D228" s="202"/>
      <c r="E228" s="203"/>
    </row>
    <row r="229" s="1" customFormat="true" ht="15" hidden="false" customHeight="true" outlineLevel="0" collapsed="false">
      <c r="B229" s="162" t="n">
        <v>22</v>
      </c>
      <c r="C229" s="182" t="str">
        <f aca="false">VLOOKUP(B229,'MEDIÇÃO 5'!$A$20:$C$302,2,0)</f>
        <v>INSTALAÇÕES DE GÁS</v>
      </c>
      <c r="D229" s="164"/>
      <c r="E229" s="165"/>
      <c r="F229" s="166"/>
    </row>
    <row r="230" s="1" customFormat="true" ht="26.85" hidden="false" customHeight="false" outlineLevel="0" collapsed="false">
      <c r="B230" s="167" t="s">
        <v>475</v>
      </c>
      <c r="C230" s="168" t="str">
        <f aca="false">VLOOKUP($B230,'MEDIÇÃO 5'!$A$20:$C$285,2,0)</f>
        <v>Abrigo de gás para 2 cilindros 45 Kg, exec. em alv. bloco conc cheio,dim 1,50x0.85x2.10m, inclusive cilindros e rede interna do abrigo compreendendo tubos e válvulas de esfera que interligam os cilindros</v>
      </c>
      <c r="D230" s="169" t="str">
        <f aca="false">VLOOKUP($B230,'MEDIÇÃO 5'!$A$20:$C$285,3,0)</f>
        <v>und</v>
      </c>
      <c r="E230" s="170" t="n">
        <f aca="false">SUM(D231:D231)</f>
        <v>0.3</v>
      </c>
      <c r="F230" s="166"/>
    </row>
    <row r="231" s="1" customFormat="true" ht="15" hidden="false" customHeight="true" outlineLevel="0" collapsed="false">
      <c r="B231" s="175" t="s">
        <v>729</v>
      </c>
      <c r="C231" s="175"/>
      <c r="D231" s="181" t="n">
        <v>0.3</v>
      </c>
      <c r="E231" s="170"/>
      <c r="F231" s="166"/>
    </row>
    <row r="232" s="1" customFormat="true" ht="13.8" hidden="false" customHeight="false" outlineLevel="0" collapsed="false">
      <c r="B232" s="204"/>
      <c r="C232" s="204"/>
      <c r="D232" s="204"/>
      <c r="E232" s="204"/>
    </row>
    <row r="233" s="1" customFormat="true" ht="15" hidden="false" customHeight="false" outlineLevel="0" collapsed="false">
      <c r="B233" s="162" t="n">
        <v>23</v>
      </c>
      <c r="C233" s="182" t="str">
        <f aca="false">VLOOKUP(B233,'MEDIÇÃO 5'!$A$20:$C$302,2,0)</f>
        <v>SERVIÇOS COMPLEMENTARES</v>
      </c>
      <c r="D233" s="164"/>
      <c r="E233" s="165"/>
    </row>
    <row r="234" s="1" customFormat="true" ht="15" hidden="false" customHeight="false" outlineLevel="0" collapsed="false">
      <c r="B234" s="167" t="s">
        <v>482</v>
      </c>
      <c r="C234" s="168" t="str">
        <f aca="false">VLOOKUP($B234,'MEDIÇÃO 5'!$A$20:$C$285,2,0)</f>
        <v>Limpeza geral da obra (edificação)</v>
      </c>
      <c r="D234" s="169" t="str">
        <f aca="false">VLOOKUP($B234,'MEDIÇÃO 5'!$A$20:$C$285,3,0)</f>
        <v>m2</v>
      </c>
      <c r="E234" s="170" t="n">
        <f aca="false">SUM(D235:D235)</f>
        <v>509.41</v>
      </c>
    </row>
    <row r="235" s="1" customFormat="true" ht="15" hidden="false" customHeight="true" outlineLevel="0" collapsed="false">
      <c r="B235" s="175" t="s">
        <v>730</v>
      </c>
      <c r="C235" s="175"/>
      <c r="D235" s="181" t="n">
        <v>509.41</v>
      </c>
      <c r="E235" s="170"/>
    </row>
    <row r="236" s="1" customFormat="true" ht="13.8" hidden="false" customHeight="false" outlineLevel="0" collapsed="false">
      <c r="B236" s="204"/>
      <c r="C236" s="204"/>
      <c r="D236" s="204"/>
      <c r="E236" s="204"/>
    </row>
    <row r="237" s="1" customFormat="true" ht="15" hidden="false" customHeight="false" outlineLevel="0" collapsed="false">
      <c r="B237" s="162" t="n">
        <v>24</v>
      </c>
      <c r="C237" s="182" t="str">
        <f aca="false">VLOOKUP(B237,'MEDIÇÃO 5'!$A$20:$C$302,2,0)</f>
        <v>ITENS NOVOS</v>
      </c>
      <c r="D237" s="164"/>
      <c r="E237" s="165"/>
    </row>
    <row r="238" s="1" customFormat="true" ht="15" hidden="false" customHeight="true" outlineLevel="0" collapsed="false">
      <c r="B238" s="167" t="s">
        <v>501</v>
      </c>
      <c r="C238" s="168" t="str">
        <f aca="false">VLOOKUP($B238,'MEDIÇÃO 5'!$A$20:$C$285,2,0)</f>
        <v>Eletrocalha perfurada em chapa de aço galvanizado nº16, 200x100mm, sem tampa</v>
      </c>
      <c r="D238" s="169" t="str">
        <f aca="false">VLOOKUP($B238,'MEDIÇÃO 5'!$A$20:$C$285,3,0)</f>
        <v>m</v>
      </c>
      <c r="E238" s="170" t="n">
        <f aca="false">D239</f>
        <v>21.1</v>
      </c>
      <c r="F238" s="177"/>
    </row>
    <row r="239" s="1" customFormat="true" ht="26.85" hidden="false" customHeight="true" outlineLevel="0" collapsed="false">
      <c r="B239" s="175" t="s">
        <v>731</v>
      </c>
      <c r="C239" s="175"/>
      <c r="D239" s="181" t="n">
        <v>21.1</v>
      </c>
      <c r="E239" s="170"/>
      <c r="F239" s="173"/>
    </row>
    <row r="240" s="1" customFormat="true" ht="26.85" hidden="false" customHeight="false" outlineLevel="0" collapsed="false">
      <c r="B240" s="167" t="s">
        <v>503</v>
      </c>
      <c r="C240" s="168" t="str">
        <f aca="false">VLOOKUP($B240,'MEDIÇÃO 5'!$A$20:$C$285,2,0)</f>
        <v>Suporte de fixação de eletrocalha de 200x100mm, na parede, através de suporte tipo mão francesa simples (1 und), parafuso e bucha S8 (2und)</v>
      </c>
      <c r="D240" s="169" t="str">
        <f aca="false">VLOOKUP($B240,'MEDIÇÃO 5'!$A$20:$C$285,3,0)</f>
        <v>und</v>
      </c>
      <c r="E240" s="170" t="n">
        <f aca="false">D241</f>
        <v>13</v>
      </c>
      <c r="F240" s="173"/>
    </row>
    <row r="241" s="1" customFormat="true" ht="26.85" hidden="false" customHeight="true" outlineLevel="0" collapsed="false">
      <c r="B241" s="175" t="s">
        <v>732</v>
      </c>
      <c r="C241" s="175"/>
      <c r="D241" s="181" t="n">
        <v>13</v>
      </c>
      <c r="E241" s="170"/>
      <c r="F241" s="166"/>
    </row>
    <row r="242" s="1" customFormat="true" ht="39.55" hidden="false" customHeight="false" outlineLevel="0" collapsed="false">
      <c r="B242" s="167" t="s">
        <v>507</v>
      </c>
      <c r="C242" s="168" t="str">
        <f aca="false">VLOOKUP($B242,'MEDIÇÃO 5'!$A$20:$C$285,2,0)</f>
        <v>Canaleta no piso em concreto simples com dimensões internas de 20 x 10 cm e grelha em ferro diam. 1/2" a cada 3 cm fixados em cantoneira de 3/4" x 1/8" apoiada sobre requadro em cantoneira de 1" x 3/16"</v>
      </c>
      <c r="D242" s="169" t="str">
        <f aca="false">VLOOKUP($B242,'MEDIÇÃO 5'!$A$20:$C$285,3,0)</f>
        <v>m</v>
      </c>
      <c r="E242" s="170" t="n">
        <f aca="false">D243</f>
        <v>1</v>
      </c>
      <c r="F242" s="177"/>
    </row>
    <row r="243" s="1" customFormat="true" ht="26.85" hidden="false" customHeight="true" outlineLevel="0" collapsed="false">
      <c r="B243" s="205" t="s">
        <v>733</v>
      </c>
      <c r="C243" s="205"/>
      <c r="D243" s="206" t="n">
        <v>1</v>
      </c>
      <c r="E243" s="170"/>
      <c r="F243" s="173"/>
    </row>
    <row r="244" s="1" customFormat="true" ht="39.55" hidden="false" customHeight="false" outlineLevel="0" collapsed="false">
      <c r="B244" s="167" t="s">
        <v>517</v>
      </c>
      <c r="C244" s="168" t="str">
        <f aca="false">VLOOKUP($B244,'MEDIÇÃO 5'!$A$20:$C$285,2,0)</f>
        <v>Fornecimento e Instalação de Unidade Evaporadora e Condensadora de Ar Condicionado tipo Split Inverter Hi-Wall (Parede) de 9.000 BTU´s 220V - Ciclo Frio - Classificação A (Selo PROCEL), inclusive amortecedores vibra-stop</v>
      </c>
      <c r="D244" s="169" t="str">
        <f aca="false">VLOOKUP($B244,'MEDIÇÃO 5'!$A$20:$C$285,3,0)</f>
        <v>und</v>
      </c>
      <c r="E244" s="170" t="n">
        <f aca="false">D245</f>
        <v>1</v>
      </c>
      <c r="F244" s="166"/>
    </row>
    <row r="245" s="1" customFormat="true" ht="15" hidden="false" customHeight="true" outlineLevel="0" collapsed="false">
      <c r="B245" s="175" t="s">
        <v>734</v>
      </c>
      <c r="C245" s="175"/>
      <c r="D245" s="181" t="n">
        <v>1</v>
      </c>
      <c r="E245" s="170"/>
      <c r="F245" s="166"/>
    </row>
    <row r="246" s="1" customFormat="true" ht="39.55" hidden="false" customHeight="false" outlineLevel="0" collapsed="false">
      <c r="B246" s="167" t="s">
        <v>519</v>
      </c>
      <c r="C246" s="168" t="str">
        <f aca="false">VLOOKUP($B246,'MEDIÇÃO 5'!$A$20:$C$285,2,0)</f>
        <v>Fornecimento e Instalação de Unidade Evaporadora e Condensadora de Ar Condicionado tipo Split Inverter Hi-Wall (Parede) de 12.000 BTU´s 220V - Ciclo Frio - Classificação A (Selo PROCEL), inclusive amortecedores vibra-stop</v>
      </c>
      <c r="D246" s="169" t="str">
        <f aca="false">VLOOKUP($B246,'MEDIÇÃO 5'!$A$20:$C$285,3,0)</f>
        <v>und</v>
      </c>
      <c r="E246" s="170" t="n">
        <f aca="false">SUM(D247:D248)</f>
        <v>2</v>
      </c>
      <c r="F246" s="166"/>
    </row>
    <row r="247" s="1" customFormat="true" ht="15" hidden="false" customHeight="true" outlineLevel="0" collapsed="false">
      <c r="B247" s="175" t="s">
        <v>735</v>
      </c>
      <c r="C247" s="175"/>
      <c r="D247" s="181" t="n">
        <v>1</v>
      </c>
      <c r="E247" s="170"/>
      <c r="F247" s="166"/>
    </row>
    <row r="248" s="1" customFormat="true" ht="15" hidden="false" customHeight="true" outlineLevel="0" collapsed="false">
      <c r="B248" s="175" t="s">
        <v>736</v>
      </c>
      <c r="C248" s="175"/>
      <c r="D248" s="178" t="n">
        <v>1</v>
      </c>
      <c r="E248" s="170"/>
      <c r="F248" s="166"/>
    </row>
    <row r="249" s="1" customFormat="true" ht="39.55" hidden="false" customHeight="false" outlineLevel="0" collapsed="false">
      <c r="B249" s="167" t="s">
        <v>521</v>
      </c>
      <c r="C249" s="168" t="str">
        <f aca="false">VLOOKUP($B249,'MEDIÇÃO 5'!$A$20:$C$285,2,0)</f>
        <v>Fornecimento e Instalação de Unidade Evaporadora e Condensadora de Ar Condicionado tipo Split Inverter Hi-Wall (Parede) de 18.000 BTU´s 220V - Ciclo Frio - Classificação A (Selo PROCEL), inclusive amortecedores vibra-stop</v>
      </c>
      <c r="D249" s="169" t="str">
        <f aca="false">VLOOKUP($B249,'MEDIÇÃO 5'!$A$20:$C$285,3,0)</f>
        <v>und</v>
      </c>
      <c r="E249" s="170" t="n">
        <f aca="false">SUM(D250:D255)</f>
        <v>6</v>
      </c>
      <c r="F249" s="166"/>
    </row>
    <row r="250" s="1" customFormat="true" ht="15" hidden="false" customHeight="true" outlineLevel="0" collapsed="false">
      <c r="B250" s="175" t="s">
        <v>737</v>
      </c>
      <c r="C250" s="175"/>
      <c r="D250" s="181" t="n">
        <v>1</v>
      </c>
      <c r="E250" s="170"/>
      <c r="F250" s="166"/>
    </row>
    <row r="251" s="1" customFormat="true" ht="15" hidden="false" customHeight="true" outlineLevel="0" collapsed="false">
      <c r="B251" s="175" t="s">
        <v>738</v>
      </c>
      <c r="C251" s="175"/>
      <c r="D251" s="178" t="n">
        <v>1</v>
      </c>
      <c r="E251" s="170"/>
      <c r="F251" s="166"/>
    </row>
    <row r="252" s="1" customFormat="true" ht="15" hidden="false" customHeight="true" outlineLevel="0" collapsed="false">
      <c r="B252" s="175" t="s">
        <v>739</v>
      </c>
      <c r="C252" s="175"/>
      <c r="D252" s="178" t="n">
        <v>1</v>
      </c>
      <c r="E252" s="170"/>
      <c r="F252" s="166"/>
    </row>
    <row r="253" s="1" customFormat="true" ht="15" hidden="false" customHeight="true" outlineLevel="0" collapsed="false">
      <c r="B253" s="175" t="s">
        <v>740</v>
      </c>
      <c r="C253" s="175"/>
      <c r="D253" s="178" t="n">
        <v>1</v>
      </c>
      <c r="E253" s="170"/>
      <c r="F253" s="166"/>
    </row>
    <row r="254" s="1" customFormat="true" ht="15" hidden="false" customHeight="true" outlineLevel="0" collapsed="false">
      <c r="B254" s="175" t="s">
        <v>741</v>
      </c>
      <c r="C254" s="175"/>
      <c r="D254" s="178" t="n">
        <v>1</v>
      </c>
      <c r="E254" s="170"/>
      <c r="F254" s="166"/>
    </row>
    <row r="255" s="1" customFormat="true" ht="15" hidden="false" customHeight="true" outlineLevel="0" collapsed="false">
      <c r="B255" s="175" t="s">
        <v>742</v>
      </c>
      <c r="C255" s="175"/>
      <c r="D255" s="178" t="n">
        <v>1</v>
      </c>
      <c r="E255" s="170"/>
      <c r="F255" s="166"/>
    </row>
    <row r="256" s="1" customFormat="true" ht="39.55" hidden="false" customHeight="false" outlineLevel="0" collapsed="false">
      <c r="B256" s="167" t="s">
        <v>523</v>
      </c>
      <c r="C256" s="168" t="str">
        <f aca="false">VLOOKUP($B256,'MEDIÇÃO 5'!$A$20:$C$285,2,0)</f>
        <v>Fornecimento e Instalação de Unidade Evaporadora e Condensadora de Ar Condicionado tipo Split Inverter Hi-Wall (Parede) de 24.000 BTU´s 220V - Ciclo Frio - Classificação A (Selo PROCEL), inclusive amortecedores vibra-stop</v>
      </c>
      <c r="D256" s="169" t="str">
        <f aca="false">VLOOKUP($B256,'MEDIÇÃO 5'!$A$20:$C$285,3,0)</f>
        <v>und</v>
      </c>
      <c r="E256" s="170" t="n">
        <f aca="false">D257</f>
        <v>1</v>
      </c>
      <c r="F256" s="166"/>
    </row>
    <row r="257" s="1" customFormat="true" ht="15" hidden="false" customHeight="true" outlineLevel="0" collapsed="false">
      <c r="B257" s="175" t="s">
        <v>743</v>
      </c>
      <c r="C257" s="175"/>
      <c r="D257" s="181" t="n">
        <v>1</v>
      </c>
      <c r="E257" s="170"/>
      <c r="F257" s="166"/>
    </row>
    <row r="258" s="1" customFormat="true" ht="39.55" hidden="false" customHeight="false" outlineLevel="0" collapsed="false">
      <c r="B258" s="167" t="s">
        <v>525</v>
      </c>
      <c r="C258" s="168" t="str">
        <f aca="false">VLOOKUP($B258,'MEDIÇÃO 5'!$A$20:$C$285,2,0)</f>
        <v>Fornecimento e Instalação de Unidade Evaporadora e Condensadora de Ar Condicionado tipo Split Inverter Hi-Wall (Parede) de 30.000 BTU´s 220V - Ciclo Quente/Frio - Classificação A (Selo PROCEL), inclusive amortecedores vibra-stop</v>
      </c>
      <c r="D258" s="169" t="str">
        <f aca="false">VLOOKUP($B258,'MEDIÇÃO 5'!$A$20:$C$285,3,0)</f>
        <v>und</v>
      </c>
      <c r="E258" s="170" t="n">
        <f aca="false">D259</f>
        <v>1</v>
      </c>
      <c r="F258" s="166"/>
    </row>
    <row r="259" s="1" customFormat="true" ht="15" hidden="false" customHeight="true" outlineLevel="0" collapsed="false">
      <c r="B259" s="175" t="s">
        <v>744</v>
      </c>
      <c r="C259" s="175"/>
      <c r="D259" s="181" t="n">
        <v>1</v>
      </c>
      <c r="E259" s="170"/>
      <c r="F259" s="166"/>
    </row>
    <row r="260" s="1" customFormat="true" ht="26.85" hidden="false" customHeight="false" outlineLevel="0" collapsed="false">
      <c r="B260" s="167" t="s">
        <v>531</v>
      </c>
      <c r="C260" s="168" t="str">
        <f aca="false">VLOOKUP($B260,'MEDIÇÃO 5'!$A$20:$C$285,2,0)</f>
        <v>Instalação de caixa de passagem para ar condicionado Split – Cor Branca com tampa, incluindo fornecimento de mão de obra e materiais, conforme projetos em anexo.</v>
      </c>
      <c r="D260" s="169" t="str">
        <f aca="false">VLOOKUP($B260,'MEDIÇÃO 5'!$A$20:$C$285,3,0)</f>
        <v>und</v>
      </c>
      <c r="E260" s="170" t="n">
        <f aca="false">D261</f>
        <v>10</v>
      </c>
      <c r="F260" s="166"/>
    </row>
    <row r="261" s="1" customFormat="true" ht="26.85" hidden="false" customHeight="true" outlineLevel="0" collapsed="false">
      <c r="B261" s="175" t="s">
        <v>745</v>
      </c>
      <c r="C261" s="175"/>
      <c r="D261" s="181" t="n">
        <v>10</v>
      </c>
      <c r="E261" s="170"/>
      <c r="F261" s="166"/>
    </row>
    <row r="262" s="1" customFormat="true" ht="15" hidden="false" customHeight="false" outlineLevel="0" collapsed="false">
      <c r="B262" s="167" t="s">
        <v>535</v>
      </c>
      <c r="C262" s="168" t="str">
        <f aca="false">VLOOKUP($B262,'MEDIÇÃO 5'!$A$20:$C$285,2,0)</f>
        <v>Gás refrigerante R410A</v>
      </c>
      <c r="D262" s="169" t="str">
        <f aca="false">VLOOKUP($B262,'MEDIÇÃO 5'!$A$20:$C$285,3,0)</f>
        <v>kg</v>
      </c>
      <c r="E262" s="170" t="n">
        <f aca="false">D263</f>
        <v>0.37</v>
      </c>
      <c r="F262" s="166"/>
    </row>
    <row r="263" s="1" customFormat="true" ht="15" hidden="false" customHeight="true" outlineLevel="0" collapsed="false">
      <c r="B263" s="207" t="s">
        <v>746</v>
      </c>
      <c r="C263" s="207"/>
      <c r="D263" s="181" t="n">
        <v>0.37</v>
      </c>
      <c r="E263" s="170"/>
      <c r="F263" s="166"/>
    </row>
    <row r="264" s="1" customFormat="true" ht="26.85" hidden="false" customHeight="false" outlineLevel="0" collapsed="false">
      <c r="B264" s="167" t="s">
        <v>537</v>
      </c>
      <c r="C264" s="168" t="str">
        <f aca="false">VLOOKUP($B264,'MEDIÇÃO 5'!$A$20:$C$285,2,0)</f>
        <v>Suporte mão francesa em aco, abas iguais 40 cm, capacidade minima 70 kg, branco - fornecimento e instalação. Af_01/2020</v>
      </c>
      <c r="D264" s="169" t="str">
        <f aca="false">VLOOKUP($B264,'MEDIÇÃO 5'!$A$20:$C$285,3,0)</f>
        <v>und</v>
      </c>
      <c r="E264" s="170" t="n">
        <f aca="false">D265</f>
        <v>6</v>
      </c>
      <c r="F264" s="166"/>
    </row>
    <row r="265" s="1" customFormat="true" ht="15" hidden="false" customHeight="true" outlineLevel="0" collapsed="false">
      <c r="B265" s="175" t="s">
        <v>747</v>
      </c>
      <c r="C265" s="175"/>
      <c r="D265" s="181" t="n">
        <v>6</v>
      </c>
      <c r="E265" s="170"/>
      <c r="F265" s="166"/>
    </row>
    <row r="266" s="1" customFormat="true" ht="15" hidden="false" customHeight="false" outlineLevel="0" collapsed="false">
      <c r="B266" s="167" t="s">
        <v>553</v>
      </c>
      <c r="C266" s="168" t="str">
        <f aca="false">VLOOKUP($B266,'MEDIÇÃO 5'!$A$20:$C$285,2,0)</f>
        <v>Fornecimento de Switch De Rede Gigabit 5 portas - 10/100/1000 Mbps.</v>
      </c>
      <c r="D266" s="169" t="str">
        <f aca="false">VLOOKUP($B266,'MEDIÇÃO 5'!$A$20:$C$285,3,0)</f>
        <v>und</v>
      </c>
      <c r="E266" s="170" t="n">
        <f aca="false">D267</f>
        <v>1</v>
      </c>
      <c r="F266" s="166"/>
    </row>
    <row r="267" s="1" customFormat="true" ht="15" hidden="false" customHeight="true" outlineLevel="0" collapsed="false">
      <c r="B267" s="175" t="s">
        <v>748</v>
      </c>
      <c r="C267" s="175"/>
      <c r="D267" s="181" t="n">
        <v>1</v>
      </c>
      <c r="E267" s="170"/>
      <c r="F267" s="166"/>
    </row>
    <row r="268" s="1" customFormat="true" ht="15" hidden="false" customHeight="true" outlineLevel="0" collapsed="false">
      <c r="B268" s="167" t="s">
        <v>555</v>
      </c>
      <c r="C268" s="168" t="str">
        <f aca="false">VLOOKUP($B268,'MEDIÇÃO 5'!$A$20:$C$285,2,0)</f>
        <v>Fornecimento de Roteador TP-Link Archer C6</v>
      </c>
      <c r="D268" s="169" t="str">
        <f aca="false">VLOOKUP($B268,'MEDIÇÃO 5'!$A$20:$C$285,3,0)</f>
        <v>und</v>
      </c>
      <c r="E268" s="170" t="n">
        <f aca="false">D269</f>
        <v>1</v>
      </c>
      <c r="F268" s="166"/>
    </row>
    <row r="269" s="1" customFormat="true" ht="15" hidden="false" customHeight="true" outlineLevel="0" collapsed="false">
      <c r="B269" s="175" t="s">
        <v>749</v>
      </c>
      <c r="C269" s="175"/>
      <c r="D269" s="181" t="n">
        <v>1</v>
      </c>
      <c r="E269" s="170"/>
      <c r="F269" s="166"/>
    </row>
    <row r="270" s="1" customFormat="true" ht="26.85" hidden="false" customHeight="false" outlineLevel="0" collapsed="false">
      <c r="B270" s="167" t="s">
        <v>557</v>
      </c>
      <c r="C270" s="168" t="str">
        <f aca="false">VLOOKUP($B270,'MEDIÇÃO 5'!$A$20:$C$285,2,0)</f>
        <v>Fornecimento e instalação de placa em ACM de 4,00 m x 0,70 m  com impressão ultravioleta, fixadas com parafusos, conforme modelo em anexo.</v>
      </c>
      <c r="D270" s="169" t="str">
        <f aca="false">VLOOKUP($B270,'MEDIÇÃO 5'!$A$20:$C$285,3,0)</f>
        <v>und</v>
      </c>
      <c r="E270" s="170" t="n">
        <f aca="false">D271</f>
        <v>1</v>
      </c>
      <c r="F270" s="166"/>
    </row>
    <row r="271" s="1" customFormat="true" ht="15" hidden="false" customHeight="true" outlineLevel="0" collapsed="false">
      <c r="B271" s="175" t="s">
        <v>750</v>
      </c>
      <c r="C271" s="175"/>
      <c r="D271" s="181" t="n">
        <v>1</v>
      </c>
      <c r="E271" s="170"/>
      <c r="F271" s="166"/>
    </row>
    <row r="272" s="1" customFormat="true" ht="15" hidden="false" customHeight="false" outlineLevel="0" collapsed="false">
      <c r="B272" s="167" t="s">
        <v>565</v>
      </c>
      <c r="C272" s="168" t="str">
        <f aca="false">VLOOKUP($B272,'MEDIÇÃO 5'!$A$20:$C$301,2,0)</f>
        <v>Fornecimento e instalação de Mini Rack de Parede Padrão 19" - 16 U´s x 570mm</v>
      </c>
      <c r="D272" s="169" t="str">
        <f aca="false">VLOOKUP($B272,'MEDIÇÃO 5'!$A$20:$C$301,3,0)</f>
        <v>und</v>
      </c>
      <c r="E272" s="170" t="n">
        <f aca="false">D273</f>
        <v>1</v>
      </c>
      <c r="F272" s="166"/>
    </row>
    <row r="273" s="1" customFormat="true" ht="15" hidden="false" customHeight="true" outlineLevel="0" collapsed="false">
      <c r="B273" s="175" t="s">
        <v>751</v>
      </c>
      <c r="C273" s="175"/>
      <c r="D273" s="178" t="n">
        <v>1</v>
      </c>
      <c r="E273" s="170"/>
      <c r="F273" s="166"/>
    </row>
    <row r="274" s="1" customFormat="true" ht="15" hidden="false" customHeight="true" outlineLevel="0" collapsed="false">
      <c r="B274" s="167" t="s">
        <v>567</v>
      </c>
      <c r="C274" s="168" t="str">
        <f aca="false">VLOOKUP($B274,'MEDIÇÃO 5'!$A$20:$C$301,2,0)</f>
        <v>Bandeja Simples Fixa 2 U's x 390mm carga máxima 20kg, inclusive fixação em Rack 19"</v>
      </c>
      <c r="D274" s="169" t="str">
        <f aca="false">VLOOKUP($B274,'MEDIÇÃO 5'!$A$20:$C$301,3,0)</f>
        <v>und</v>
      </c>
      <c r="E274" s="170" t="n">
        <f aca="false">D275</f>
        <v>0</v>
      </c>
      <c r="F274" s="166"/>
    </row>
    <row r="275" s="1" customFormat="true" ht="15" hidden="false" customHeight="true" outlineLevel="0" collapsed="false">
      <c r="B275" s="175" t="s">
        <v>751</v>
      </c>
      <c r="C275" s="175"/>
      <c r="D275" s="178" t="n">
        <v>0</v>
      </c>
      <c r="E275" s="170"/>
      <c r="F275" s="166"/>
    </row>
    <row r="276" s="1" customFormat="true" ht="15" hidden="false" customHeight="true" outlineLevel="0" collapsed="false">
      <c r="B276" s="167" t="s">
        <v>569</v>
      </c>
      <c r="C276" s="168" t="str">
        <f aca="false">VLOOKUP($B276,'MEDIÇÃO 5'!$A$20:$C$301,2,0)</f>
        <v>Velcro Rolo 20mm - Preto</v>
      </c>
      <c r="D276" s="169" t="s">
        <v>37</v>
      </c>
      <c r="E276" s="170" t="n">
        <f aca="false">D277</f>
        <v>4</v>
      </c>
      <c r="F276" s="166"/>
    </row>
    <row r="277" s="1" customFormat="true" ht="15" hidden="false" customHeight="true" outlineLevel="0" collapsed="false">
      <c r="B277" s="175" t="s">
        <v>752</v>
      </c>
      <c r="C277" s="175"/>
      <c r="D277" s="178" t="n">
        <v>4</v>
      </c>
      <c r="E277" s="170"/>
      <c r="F277" s="166"/>
    </row>
    <row r="278" s="1" customFormat="true" ht="26.85" hidden="false" customHeight="false" outlineLevel="0" collapsed="false">
      <c r="B278" s="167" t="s">
        <v>571</v>
      </c>
      <c r="C278" s="168" t="str">
        <f aca="false">VLOOKUP($B278,'MEDIÇÃO 5'!$A$20:$C$301,2,0)</f>
        <v>No Break 1400VA (980W) Senoidal, tensão de entrada: 120V e tensão de saida: 120V, Interface Port DB-9 RS-232, SmartSlot, USB, inclusive fixação em rack 19"</v>
      </c>
      <c r="D278" s="169" t="s">
        <v>37</v>
      </c>
      <c r="E278" s="170" t="n">
        <f aca="false">D279</f>
        <v>1</v>
      </c>
      <c r="F278" s="166"/>
    </row>
    <row r="279" s="1" customFormat="true" ht="15" hidden="false" customHeight="true" outlineLevel="0" collapsed="false">
      <c r="B279" s="175" t="s">
        <v>751</v>
      </c>
      <c r="C279" s="175"/>
      <c r="D279" s="178" t="n">
        <v>1</v>
      </c>
      <c r="E279" s="170"/>
      <c r="F279" s="166"/>
    </row>
    <row r="280" s="1" customFormat="true" ht="15" hidden="false" customHeight="false" outlineLevel="0" collapsed="false">
      <c r="B280" s="167" t="s">
        <v>573</v>
      </c>
      <c r="C280" s="168" t="str">
        <f aca="false">VLOOKUP($B280,'MEDIÇÃO 5'!$A$20:$C$301,2,0)</f>
        <v>Prateleiras em granito cinza andorinha, esp. 2cm</v>
      </c>
      <c r="D280" s="169" t="s">
        <v>37</v>
      </c>
      <c r="E280" s="170" t="n">
        <f aca="false">SUM(D281:D283)</f>
        <v>19.28</v>
      </c>
      <c r="F280" s="166"/>
    </row>
    <row r="281" s="1" customFormat="true" ht="15" hidden="false" customHeight="true" outlineLevel="0" collapsed="false">
      <c r="B281" s="175" t="s">
        <v>753</v>
      </c>
      <c r="C281" s="175"/>
      <c r="D281" s="178" t="n">
        <v>10.25</v>
      </c>
      <c r="E281" s="170"/>
      <c r="F281" s="208"/>
      <c r="G281" s="209"/>
      <c r="H281" s="210"/>
      <c r="I281" s="210"/>
    </row>
    <row r="282" s="1" customFormat="true" ht="15" hidden="false" customHeight="true" outlineLevel="0" collapsed="false">
      <c r="B282" s="175" t="s">
        <v>754</v>
      </c>
      <c r="C282" s="175"/>
      <c r="D282" s="178" t="n">
        <v>6.48</v>
      </c>
      <c r="E282" s="170"/>
      <c r="F282" s="177"/>
      <c r="G282" s="177"/>
      <c r="H282" s="211"/>
      <c r="I282" s="210"/>
    </row>
    <row r="283" s="1" customFormat="true" ht="15" hidden="false" customHeight="true" outlineLevel="0" collapsed="false">
      <c r="B283" s="175" t="s">
        <v>755</v>
      </c>
      <c r="C283" s="175"/>
      <c r="D283" s="178" t="n">
        <v>2.55</v>
      </c>
      <c r="E283" s="170"/>
      <c r="F283" s="177"/>
      <c r="G283" s="177"/>
      <c r="H283" s="211"/>
      <c r="I283" s="210"/>
      <c r="J283" s="212"/>
    </row>
    <row r="284" s="1" customFormat="true" ht="52.2" hidden="false" customHeight="false" outlineLevel="0" collapsed="false">
      <c r="B284" s="167" t="s">
        <v>581</v>
      </c>
      <c r="C284" s="168" t="str">
        <f aca="false">VLOOKUP($B284,'MEDIÇÃO 5'!$A$20:$C$301,2,0)</f>
        <v>Quadro pincel novo, completo, de laminado melamínico alta pressão, "LOUSA" quadriculado, cor branco brilhante, linha
Lousas, padrão F608 Brancoline, esp. 1mm, incl. requadro madeira 2.5 x 5.0 cm e porta pincel, dim. 2,00 x 1,29 m</v>
      </c>
      <c r="D284" s="169" t="s">
        <v>37</v>
      </c>
      <c r="E284" s="170" t="n">
        <f aca="false">SUM(D285:D290)</f>
        <v>6</v>
      </c>
      <c r="F284" s="166"/>
    </row>
    <row r="285" s="1" customFormat="true" ht="15" hidden="false" customHeight="true" outlineLevel="0" collapsed="false">
      <c r="B285" s="175" t="s">
        <v>756</v>
      </c>
      <c r="C285" s="175"/>
      <c r="D285" s="178" t="n">
        <v>1</v>
      </c>
      <c r="E285" s="170"/>
      <c r="F285" s="166"/>
    </row>
    <row r="286" s="1" customFormat="true" ht="15" hidden="false" customHeight="true" outlineLevel="0" collapsed="false">
      <c r="B286" s="175" t="s">
        <v>757</v>
      </c>
      <c r="C286" s="175"/>
      <c r="D286" s="178" t="n">
        <v>1</v>
      </c>
      <c r="E286" s="170"/>
      <c r="F286" s="166"/>
    </row>
    <row r="287" s="1" customFormat="true" ht="15" hidden="false" customHeight="true" outlineLevel="0" collapsed="false">
      <c r="B287" s="175" t="s">
        <v>758</v>
      </c>
      <c r="C287" s="175"/>
      <c r="D287" s="178" t="n">
        <v>1</v>
      </c>
      <c r="E287" s="170"/>
      <c r="F287" s="166"/>
    </row>
    <row r="288" s="1" customFormat="true" ht="15" hidden="false" customHeight="true" outlineLevel="0" collapsed="false">
      <c r="B288" s="175" t="s">
        <v>759</v>
      </c>
      <c r="C288" s="175"/>
      <c r="D288" s="178" t="n">
        <v>1</v>
      </c>
      <c r="E288" s="170"/>
      <c r="F288" s="166"/>
    </row>
    <row r="289" s="1" customFormat="true" ht="15" hidden="false" customHeight="true" outlineLevel="0" collapsed="false">
      <c r="B289" s="175" t="s">
        <v>760</v>
      </c>
      <c r="C289" s="175"/>
      <c r="D289" s="178" t="n">
        <v>1</v>
      </c>
      <c r="E289" s="170"/>
      <c r="F289" s="166"/>
    </row>
    <row r="290" s="1" customFormat="true" ht="15" hidden="false" customHeight="true" outlineLevel="0" collapsed="false">
      <c r="B290" s="175" t="s">
        <v>761</v>
      </c>
      <c r="C290" s="175"/>
      <c r="D290" s="178" t="n">
        <v>1</v>
      </c>
      <c r="E290" s="170"/>
      <c r="F290" s="166"/>
    </row>
    <row r="291" s="1" customFormat="true" ht="15" hidden="false" customHeight="false" outlineLevel="0" collapsed="false">
      <c r="B291" s="167" t="s">
        <v>587</v>
      </c>
      <c r="C291" s="168" t="str">
        <f aca="false">VLOOKUP($B291,'MEDIÇÃO 5'!$A$20:$C$301,2,0)</f>
        <v>Instalação de caixa de passagem para ar condicionado Split</v>
      </c>
      <c r="D291" s="169" t="s">
        <v>37</v>
      </c>
      <c r="E291" s="170" t="n">
        <f aca="false">D292</f>
        <v>-1</v>
      </c>
      <c r="F291" s="166"/>
    </row>
    <row r="292" s="1" customFormat="true" ht="15" hidden="false" customHeight="true" outlineLevel="0" collapsed="false">
      <c r="B292" s="175" t="s">
        <v>762</v>
      </c>
      <c r="C292" s="175"/>
      <c r="D292" s="178" t="n">
        <v>-1</v>
      </c>
      <c r="E292" s="170"/>
      <c r="F292" s="166"/>
    </row>
    <row r="293" s="1" customFormat="true" ht="15" hidden="false" customHeight="true" outlineLevel="0" collapsed="false">
      <c r="B293" s="213"/>
      <c r="C293" s="213"/>
      <c r="D293" s="213"/>
      <c r="E293" s="213"/>
      <c r="F293" s="214"/>
    </row>
    <row r="294" s="1" customFormat="true" ht="81.15" hidden="false" customHeight="true" outlineLevel="0" collapsed="false">
      <c r="B294" s="200"/>
      <c r="C294" s="201"/>
      <c r="D294" s="202"/>
      <c r="E294" s="203"/>
      <c r="F294" s="81"/>
    </row>
    <row r="295" s="1" customFormat="true" ht="13.8" hidden="false" customHeight="false" outlineLevel="0" collapsed="false">
      <c r="B295" s="215" t="s">
        <v>603</v>
      </c>
      <c r="C295" s="215"/>
      <c r="D295" s="215"/>
      <c r="E295" s="215"/>
      <c r="F295" s="189"/>
    </row>
    <row r="296" s="1" customFormat="true" ht="13.8" hidden="false" customHeight="false" outlineLevel="0" collapsed="false">
      <c r="B296" s="204" t="s">
        <v>604</v>
      </c>
      <c r="C296" s="204"/>
      <c r="D296" s="204"/>
      <c r="E296" s="204"/>
    </row>
    <row r="297" s="1" customFormat="true" ht="13.8" hidden="false" customHeight="false" outlineLevel="0" collapsed="false">
      <c r="B297" s="204" t="s">
        <v>763</v>
      </c>
      <c r="C297" s="204"/>
      <c r="D297" s="204"/>
      <c r="E297" s="204"/>
    </row>
    <row r="298" s="1" customFormat="true" ht="13.8" hidden="false" customHeight="false" outlineLevel="0" collapsed="false">
      <c r="B298" s="216" t="s">
        <v>606</v>
      </c>
      <c r="C298" s="216"/>
      <c r="D298" s="216"/>
      <c r="E298" s="216"/>
      <c r="G298" s="217"/>
    </row>
    <row r="299" s="1" customFormat="true" ht="13.8" hidden="false" customHeight="false" outlineLevel="0" collapsed="false"/>
    <row r="300" s="1" customFormat="true" ht="13.8" hidden="false" customHeight="false" outlineLevel="0" collapsed="false"/>
    <row r="301" s="1" customFormat="true" ht="13.8" hidden="false" customHeight="false" outlineLevel="0" collapsed="false"/>
    <row r="302" s="1" customFormat="true" ht="13.8" hidden="false" customHeight="false" outlineLevel="0" collapsed="false"/>
    <row r="303" s="1" customFormat="true" ht="13.8" hidden="false" customHeight="false" outlineLevel="0" collapsed="false"/>
    <row r="304" s="1" customFormat="true" ht="13.8" hidden="false" customHeight="false" outlineLevel="0" collapsed="false"/>
    <row r="305" s="1" customFormat="true" ht="13.8" hidden="false" customHeight="false" outlineLevel="0" collapsed="false"/>
    <row r="306" s="1" customFormat="true" ht="13.8" hidden="false" customHeight="false" outlineLevel="0" collapsed="false"/>
    <row r="307" s="1" customFormat="true" ht="13.8" hidden="false" customHeight="false" outlineLevel="0" collapsed="false"/>
    <row r="308" customFormat="false" ht="13.8" hidden="false" customHeight="false" outlineLevel="0" collapsed="false">
      <c r="H308" s="1"/>
      <c r="I308" s="1"/>
      <c r="J308" s="1"/>
      <c r="K308" s="1"/>
      <c r="L308" s="1"/>
      <c r="M308" s="1"/>
      <c r="N308" s="1"/>
    </row>
    <row r="309" s="1" customFormat="true" ht="13.8" hidden="false" customHeight="false" outlineLevel="0" collapsed="false"/>
    <row r="310" s="1" customFormat="true" ht="13.8" hidden="false" customHeight="false" outlineLevel="0" collapsed="false"/>
    <row r="311" s="1" customFormat="true" ht="13.8" hidden="false" customHeight="false" outlineLevel="0" collapsed="false"/>
    <row r="312" s="1" customFormat="true" ht="13.8" hidden="false" customHeight="false" outlineLevel="0" collapsed="false"/>
    <row r="313" s="1" customFormat="true" ht="13.8" hidden="false" customHeight="false" outlineLevel="0" collapsed="false"/>
    <row r="314" s="1" customFormat="true" ht="13.8" hidden="false" customHeight="false" outlineLevel="0" collapsed="false"/>
    <row r="315" s="1" customFormat="true" ht="13.8" hidden="false" customHeight="false" outlineLevel="0" collapsed="false"/>
    <row r="316" s="1" customFormat="true" ht="13.8" hidden="false" customHeight="false" outlineLevel="0" collapsed="false"/>
    <row r="317" s="1" customFormat="true" ht="13.8" hidden="false" customHeight="false" outlineLevel="0" collapsed="false"/>
    <row r="318" s="1" customFormat="true" ht="13.8" hidden="false" customHeight="false" outlineLevel="0" collapsed="false"/>
    <row r="319" s="1" customFormat="true" ht="13.8" hidden="false" customHeight="false" outlineLevel="0" collapsed="false"/>
    <row r="320" s="1" customFormat="true" ht="13.8" hidden="false" customHeight="false" outlineLevel="0" collapsed="false"/>
    <row r="321" s="1" customFormat="true" ht="13.8" hidden="false" customHeight="false" outlineLevel="0" collapsed="false"/>
    <row r="322" s="1" customFormat="true" ht="13.8" hidden="false" customHeight="false" outlineLevel="0" collapsed="false"/>
    <row r="323" s="1" customFormat="true" ht="13.8" hidden="false" customHeight="false" outlineLevel="0" collapsed="false"/>
    <row r="324" s="1" customFormat="true" ht="13.8" hidden="false" customHeight="false" outlineLevel="0" collapsed="false"/>
    <row r="325" s="1" customFormat="true" ht="13.8" hidden="false" customHeight="false" outlineLevel="0" collapsed="false"/>
    <row r="326" s="1" customFormat="true" ht="13.8" hidden="false" customHeight="false" outlineLevel="0" collapsed="false"/>
    <row r="327" s="1" customFormat="true" ht="13.8" hidden="false" customHeight="false" outlineLevel="0" collapsed="false"/>
    <row r="328" s="1" customFormat="true" ht="13.8" hidden="false" customHeight="false" outlineLevel="0" collapsed="false"/>
    <row r="329" s="1" customFormat="true" ht="13.8" hidden="false" customHeight="false" outlineLevel="0" collapsed="false"/>
    <row r="330" s="1" customFormat="true" ht="13.8" hidden="false" customHeight="false" outlineLevel="0" collapsed="false"/>
    <row r="331" s="1" customFormat="true" ht="13.8" hidden="false" customHeight="false" outlineLevel="0" collapsed="false"/>
    <row r="332" s="1" customFormat="true" ht="13.8" hidden="false" customHeight="false" outlineLevel="0" collapsed="false"/>
    <row r="333" s="1" customFormat="true" ht="13.8" hidden="false" customHeight="false" outlineLevel="0" collapsed="false"/>
    <row r="334" s="1" customFormat="true" ht="13.8" hidden="false" customHeight="false" outlineLevel="0" collapsed="false"/>
    <row r="335" customFormat="false" ht="13.8" hidden="false" customHeight="false" outlineLevel="0" collapsed="false">
      <c r="H335" s="1"/>
      <c r="I335" s="1"/>
      <c r="J335" s="1"/>
      <c r="K335" s="1"/>
      <c r="L335" s="1"/>
      <c r="M335" s="1"/>
      <c r="N335" s="1"/>
    </row>
    <row r="336" s="1" customFormat="true" ht="13.8" hidden="false" customHeight="false" outlineLevel="0" collapsed="false"/>
    <row r="337" s="1" customFormat="true" ht="13.8" hidden="false" customHeight="false" outlineLevel="0" collapsed="false"/>
    <row r="338" s="1" customFormat="true" ht="13.8" hidden="false" customHeight="false" outlineLevel="0" collapsed="false"/>
    <row r="339" s="1" customFormat="true" ht="13.8" hidden="false" customHeight="false" outlineLevel="0" collapsed="false"/>
    <row r="340" s="1" customFormat="true" ht="13.8" hidden="false" customHeight="false" outlineLevel="0" collapsed="false"/>
    <row r="341" s="1" customFormat="true" ht="13.8" hidden="false" customHeight="false" outlineLevel="0" collapsed="false"/>
    <row r="342" customFormat="false" ht="13.8" hidden="false" customHeight="false" outlineLevel="0" collapsed="false">
      <c r="H342" s="1"/>
      <c r="I342" s="1"/>
      <c r="J342" s="1"/>
      <c r="K342" s="1"/>
      <c r="L342" s="1"/>
      <c r="M342" s="1"/>
      <c r="N342" s="1"/>
    </row>
    <row r="343" s="1" customFormat="true" ht="13.8" hidden="false" customHeight="false" outlineLevel="0" collapsed="false"/>
    <row r="344" s="1" customFormat="true" ht="13.8" hidden="false" customHeight="false" outlineLevel="0" collapsed="false"/>
    <row r="345" s="1" customFormat="true" ht="13.8" hidden="false" customHeight="false" outlineLevel="0" collapsed="false"/>
    <row r="346" s="1" customFormat="true" ht="13.8" hidden="false" customHeight="false" outlineLevel="0" collapsed="false"/>
    <row r="347" s="1" customFormat="true" ht="13.8" hidden="false" customHeight="false" outlineLevel="0" collapsed="false"/>
    <row r="348" s="1" customFormat="true" ht="13.8" hidden="false" customHeight="false" outlineLevel="0" collapsed="false"/>
    <row r="349" s="1" customFormat="true" ht="13.8" hidden="false" customHeight="false" outlineLevel="0" collapsed="false"/>
    <row r="350" s="1" customFormat="true" ht="13.8" hidden="false" customHeight="false" outlineLevel="0" collapsed="false"/>
    <row r="351" s="1" customFormat="true" ht="13.8" hidden="false" customHeight="false" outlineLevel="0" collapsed="false"/>
    <row r="352" s="1" customFormat="true" ht="13.8" hidden="false" customHeight="false" outlineLevel="0" collapsed="false"/>
    <row r="353" s="1" customFormat="true" ht="13.8" hidden="false" customHeight="false" outlineLevel="0" collapsed="false"/>
    <row r="354" customFormat="false" ht="13.8" hidden="false" customHeight="false" outlineLevel="0" collapsed="false">
      <c r="H354" s="1"/>
      <c r="I354" s="1"/>
      <c r="J354" s="1"/>
      <c r="K354" s="1"/>
      <c r="L354" s="1"/>
      <c r="M354" s="1"/>
      <c r="N354" s="1"/>
    </row>
    <row r="355" s="1" customFormat="true" ht="13.8" hidden="false" customHeight="false" outlineLevel="0" collapsed="false"/>
    <row r="356" s="1" customFormat="true" ht="13.8" hidden="false" customHeight="false" outlineLevel="0" collapsed="false"/>
    <row r="357" s="1" customFormat="true" ht="13.8" hidden="false" customHeight="false" outlineLevel="0" collapsed="false"/>
    <row r="358" s="1" customFormat="true" ht="13.8" hidden="false" customHeight="false" outlineLevel="0" collapsed="false"/>
    <row r="359" s="1" customFormat="true" ht="13.8" hidden="false" customHeight="false" outlineLevel="0" collapsed="false"/>
    <row r="360" customFormat="false" ht="13.8" hidden="false" customHeight="false" outlineLevel="0" collapsed="false">
      <c r="H360" s="1"/>
      <c r="I360" s="1"/>
      <c r="J360" s="1"/>
      <c r="K360" s="1"/>
      <c r="L360" s="1"/>
      <c r="M360" s="1"/>
      <c r="N360" s="1"/>
    </row>
    <row r="361" s="1" customFormat="true" ht="13.8" hidden="false" customHeight="false" outlineLevel="0" collapsed="false"/>
    <row r="362" s="1" customFormat="true" ht="13.8" hidden="false" customHeight="false" outlineLevel="0" collapsed="false"/>
    <row r="363" s="1" customFormat="true" ht="13.8" hidden="false" customHeight="false" outlineLevel="0" collapsed="false"/>
    <row r="364" s="1" customFormat="true" ht="13.8" hidden="false" customHeight="false" outlineLevel="0" collapsed="false"/>
    <row r="365" s="1" customFormat="true" ht="13.8" hidden="false" customHeight="false" outlineLevel="0" collapsed="false"/>
    <row r="366" customFormat="false" ht="13.8" hidden="false" customHeight="false" outlineLevel="0" collapsed="false">
      <c r="H366" s="1"/>
      <c r="I366" s="1"/>
      <c r="J366" s="1"/>
      <c r="K366" s="1"/>
      <c r="L366" s="1"/>
      <c r="M366" s="1"/>
      <c r="N366" s="1"/>
    </row>
    <row r="367" s="1" customFormat="true" ht="13.8" hidden="false" customHeight="false" outlineLevel="0" collapsed="false"/>
    <row r="368" s="1" customFormat="true" ht="13.8" hidden="false" customHeight="false" outlineLevel="0" collapsed="false"/>
    <row r="369" s="1" customFormat="true" ht="13.8" hidden="false" customHeight="false" outlineLevel="0" collapsed="false"/>
    <row r="370" customFormat="false" ht="13.8" hidden="false" customHeight="false" outlineLevel="0" collapsed="false">
      <c r="H370" s="1"/>
      <c r="I370" s="1"/>
      <c r="J370" s="1"/>
      <c r="K370" s="1"/>
      <c r="L370" s="1"/>
      <c r="M370" s="1"/>
      <c r="N370" s="1"/>
    </row>
    <row r="371" s="1" customFormat="true" ht="13.8" hidden="false" customHeight="false" outlineLevel="0" collapsed="false"/>
    <row r="372" s="1" customFormat="true" ht="13.8" hidden="false" customHeight="false" outlineLevel="0" collapsed="false"/>
    <row r="373" s="1" customFormat="true" ht="13.8" hidden="false" customHeight="false" outlineLevel="0" collapsed="false"/>
    <row r="374" s="1" customFormat="true" ht="13.8" hidden="false" customHeight="false" outlineLevel="0" collapsed="false"/>
    <row r="375" s="1" customFormat="true" ht="13.8" hidden="false" customHeight="false" outlineLevel="0" collapsed="false"/>
    <row r="376" s="1" customFormat="true" ht="13.8" hidden="false" customHeight="false" outlineLevel="0" collapsed="false"/>
    <row r="377" s="1" customFormat="true" ht="13.8" hidden="false" customHeight="false" outlineLevel="0" collapsed="false"/>
    <row r="378" s="1" customFormat="true" ht="13.8" hidden="false" customHeight="false" outlineLevel="0" collapsed="false"/>
    <row r="379" s="1" customFormat="true" ht="13.8" hidden="false" customHeight="false" outlineLevel="0" collapsed="false"/>
    <row r="380" s="1" customFormat="true" ht="13.8" hidden="false" customHeight="false" outlineLevel="0" collapsed="false"/>
    <row r="381" s="1" customFormat="true" ht="13.8" hidden="false" customHeight="false" outlineLevel="0" collapsed="false"/>
    <row r="382" s="1" customFormat="true" ht="13.8" hidden="false" customHeight="false" outlineLevel="0" collapsed="false"/>
    <row r="383" s="1" customFormat="true" ht="13.8" hidden="false" customHeight="false" outlineLevel="0" collapsed="false"/>
    <row r="384" s="1" customFormat="true" ht="13.8" hidden="false" customHeight="false" outlineLevel="0" collapsed="false"/>
    <row r="385" s="1" customFormat="true" ht="13.8" hidden="false" customHeight="false" outlineLevel="0" collapsed="false"/>
    <row r="386" s="1" customFormat="true" ht="13.8" hidden="false" customHeight="false" outlineLevel="0" collapsed="false"/>
    <row r="387" s="1" customFormat="true" ht="13.8" hidden="false" customHeight="false" outlineLevel="0" collapsed="false"/>
    <row r="388" s="1" customFormat="true" ht="13.8" hidden="false" customHeight="false" outlineLevel="0" collapsed="false"/>
    <row r="389" s="1" customFormat="true" ht="13.8" hidden="false" customHeight="false" outlineLevel="0" collapsed="false"/>
    <row r="390" s="1" customFormat="true" ht="13.8" hidden="false" customHeight="false" outlineLevel="0" collapsed="false"/>
    <row r="391" s="1" customFormat="true" ht="13.8" hidden="false" customHeight="false" outlineLevel="0" collapsed="false"/>
    <row r="392" s="1" customFormat="true" ht="13.8" hidden="false" customHeight="false" outlineLevel="0" collapsed="false"/>
    <row r="393" s="1" customFormat="true" ht="13.8" hidden="false" customHeight="false" outlineLevel="0" collapsed="false"/>
    <row r="394" s="1" customFormat="true" ht="13.8" hidden="false" customHeight="false" outlineLevel="0" collapsed="false"/>
    <row r="395" s="1" customFormat="true" ht="13.8" hidden="false" customHeight="false" outlineLevel="0" collapsed="false"/>
    <row r="396" s="1" customFormat="true" ht="13.8" hidden="false" customHeight="false" outlineLevel="0" collapsed="false"/>
    <row r="397" s="1" customFormat="true" ht="13.8" hidden="false" customHeight="false" outlineLevel="0" collapsed="false"/>
    <row r="398" s="1" customFormat="true" ht="13.8" hidden="false" customHeight="false" outlineLevel="0" collapsed="false"/>
    <row r="399" s="1" customFormat="true" ht="13.8" hidden="false" customHeight="false" outlineLevel="0" collapsed="false"/>
    <row r="400" s="1" customFormat="true" ht="13.8" hidden="false" customHeight="false" outlineLevel="0" collapsed="false"/>
    <row r="401" s="1" customFormat="true" ht="13.8" hidden="false" customHeight="false" outlineLevel="0" collapsed="false"/>
    <row r="402" s="1" customFormat="true" ht="13.8" hidden="false" customHeight="false" outlineLevel="0" collapsed="false"/>
    <row r="403" s="1" customFormat="true" ht="13.8" hidden="false" customHeight="false" outlineLevel="0" collapsed="false"/>
    <row r="404" s="1" customFormat="true" ht="13.8" hidden="false" customHeight="false" outlineLevel="0" collapsed="false"/>
    <row r="405" s="1" customFormat="true" ht="13.8" hidden="false" customHeight="false" outlineLevel="0" collapsed="false"/>
    <row r="406" s="1" customFormat="true" ht="13.8" hidden="false" customHeight="false" outlineLevel="0" collapsed="false"/>
    <row r="407" s="1" customFormat="true" ht="13.8" hidden="false" customHeight="false" outlineLevel="0" collapsed="false"/>
    <row r="408" s="1" customFormat="true" ht="13.8" hidden="false" customHeight="false" outlineLevel="0" collapsed="false"/>
    <row r="409" s="1" customFormat="true" ht="13.8" hidden="false" customHeight="false" outlineLevel="0" collapsed="false"/>
    <row r="410" s="1" customFormat="true" ht="13.8" hidden="false" customHeight="false" outlineLevel="0" collapsed="false"/>
    <row r="411" s="1" customFormat="true" ht="13.8" hidden="false" customHeight="false" outlineLevel="0" collapsed="false"/>
    <row r="412" s="1" customFormat="true" ht="13.8" hidden="false" customHeight="false" outlineLevel="0" collapsed="false"/>
    <row r="413" s="1" customFormat="true" ht="13.8" hidden="false" customHeight="false" outlineLevel="0" collapsed="false"/>
    <row r="414" s="1" customFormat="true" ht="13.8" hidden="false" customHeight="false" outlineLevel="0" collapsed="false"/>
    <row r="415" s="1" customFormat="true" ht="13.8" hidden="false" customHeight="false" outlineLevel="0" collapsed="false"/>
    <row r="416" s="1" customFormat="true" ht="13.8" hidden="false" customHeight="false" outlineLevel="0" collapsed="false"/>
    <row r="417" s="1" customFormat="true" ht="13.8" hidden="false" customHeight="false" outlineLevel="0" collapsed="false"/>
    <row r="418" s="1" customFormat="true" ht="13.8" hidden="false" customHeight="false" outlineLevel="0" collapsed="false"/>
    <row r="419" s="1" customFormat="true" ht="13.8" hidden="false" customHeight="false" outlineLevel="0" collapsed="false"/>
    <row r="420" s="1" customFormat="true" ht="13.8" hidden="false" customHeight="false" outlineLevel="0" collapsed="false"/>
    <row r="421" s="1" customFormat="true" ht="13.8" hidden="false" customHeight="false" outlineLevel="0" collapsed="false"/>
    <row r="422" s="1" customFormat="true" ht="13.8" hidden="false" customHeight="false" outlineLevel="0" collapsed="false"/>
    <row r="423" s="1" customFormat="true" ht="13.8" hidden="false" customHeight="false" outlineLevel="0" collapsed="false"/>
    <row r="424" s="1" customFormat="true" ht="13.8" hidden="false" customHeight="false" outlineLevel="0" collapsed="false"/>
    <row r="425" s="1" customFormat="true" ht="13.8" hidden="false" customHeight="false" outlineLevel="0" collapsed="false"/>
    <row r="426" s="1" customFormat="true" ht="13.8" hidden="false" customHeight="false" outlineLevel="0" collapsed="false"/>
    <row r="427" s="1" customFormat="true" ht="13.8" hidden="false" customHeight="false" outlineLevel="0" collapsed="false"/>
    <row r="428" s="1" customFormat="true" ht="13.8" hidden="false" customHeight="false" outlineLevel="0" collapsed="false"/>
    <row r="429" s="1" customFormat="true" ht="13.8" hidden="false" customHeight="false" outlineLevel="0" collapsed="false"/>
    <row r="430" s="1" customFormat="true" ht="13.8" hidden="false" customHeight="false" outlineLevel="0" collapsed="false"/>
    <row r="431" s="1" customFormat="true" ht="13.8" hidden="false" customHeight="false" outlineLevel="0" collapsed="false"/>
    <row r="432" s="1" customFormat="true" ht="13.8" hidden="false" customHeight="false" outlineLevel="0" collapsed="false"/>
    <row r="433" s="1" customFormat="true" ht="13.8" hidden="false" customHeight="false" outlineLevel="0" collapsed="false"/>
    <row r="434" s="1" customFormat="true" ht="13.8" hidden="false" customHeight="false" outlineLevel="0" collapsed="false"/>
    <row r="435" s="1" customFormat="true" ht="13.8" hidden="false" customHeight="false" outlineLevel="0" collapsed="false"/>
    <row r="436" s="1" customFormat="true" ht="13.8" hidden="false" customHeight="false" outlineLevel="0" collapsed="false"/>
    <row r="437" s="1" customFormat="true" ht="13.8" hidden="false" customHeight="false" outlineLevel="0" collapsed="false"/>
    <row r="438" s="1" customFormat="true" ht="13.8" hidden="false" customHeight="false" outlineLevel="0" collapsed="false"/>
    <row r="439" s="1" customFormat="true" ht="13.8" hidden="false" customHeight="false" outlineLevel="0" collapsed="false"/>
    <row r="440" s="1" customFormat="true" ht="13.8" hidden="false" customHeight="false" outlineLevel="0" collapsed="false"/>
    <row r="441" s="1" customFormat="true" ht="13.8" hidden="false" customHeight="false" outlineLevel="0" collapsed="false"/>
    <row r="442" s="1" customFormat="true" ht="13.8" hidden="false" customHeight="false" outlineLevel="0" collapsed="false"/>
    <row r="443" s="1" customFormat="true" ht="13.8" hidden="false" customHeight="false" outlineLevel="0" collapsed="false"/>
    <row r="444" s="1" customFormat="true" ht="13.8" hidden="false" customHeight="false" outlineLevel="0" collapsed="false"/>
    <row r="445" s="1" customFormat="true" ht="13.8" hidden="false" customHeight="false" outlineLevel="0" collapsed="false"/>
    <row r="446" s="1" customFormat="true" ht="13.8" hidden="false" customHeight="false" outlineLevel="0" collapsed="false"/>
    <row r="447" s="1" customFormat="true" ht="13.8" hidden="false" customHeight="false" outlineLevel="0" collapsed="false"/>
    <row r="448" s="1" customFormat="true" ht="13.8" hidden="false" customHeight="false" outlineLevel="0" collapsed="false"/>
    <row r="449" s="1" customFormat="true" ht="13.8" hidden="false" customHeight="false" outlineLevel="0" collapsed="false"/>
    <row r="450" s="1" customFormat="true" ht="13.8" hidden="false" customHeight="false" outlineLevel="0" collapsed="false"/>
    <row r="451" s="1" customFormat="true" ht="13.8" hidden="false" customHeight="false" outlineLevel="0" collapsed="false"/>
    <row r="452" s="1" customFormat="true" ht="13.8" hidden="false" customHeight="false" outlineLevel="0" collapsed="false"/>
    <row r="453" s="1" customFormat="true" ht="13.8" hidden="false" customHeight="false" outlineLevel="0" collapsed="false"/>
    <row r="454" s="1" customFormat="true" ht="13.8" hidden="false" customHeight="false" outlineLevel="0" collapsed="false"/>
    <row r="455" s="1" customFormat="true" ht="13.8" hidden="false" customHeight="false" outlineLevel="0" collapsed="false"/>
    <row r="456" s="1" customFormat="true" ht="13.8" hidden="false" customHeight="false" outlineLevel="0" collapsed="false"/>
    <row r="457" s="1" customFormat="true" ht="13.8" hidden="false" customHeight="false" outlineLevel="0" collapsed="false"/>
    <row r="458" s="1" customFormat="true" ht="13.8" hidden="false" customHeight="false" outlineLevel="0" collapsed="false"/>
    <row r="459" s="1" customFormat="true" ht="13.8" hidden="false" customHeight="false" outlineLevel="0" collapsed="false"/>
    <row r="460" s="1" customFormat="true" ht="13.8" hidden="false" customHeight="false" outlineLevel="0" collapsed="false"/>
    <row r="461" s="1" customFormat="true" ht="13.8" hidden="false" customHeight="false" outlineLevel="0" collapsed="false"/>
    <row r="462" s="1" customFormat="true" ht="13.8" hidden="false" customHeight="false" outlineLevel="0" collapsed="false"/>
    <row r="463" s="1" customFormat="true" ht="13.8" hidden="false" customHeight="false" outlineLevel="0" collapsed="false"/>
    <row r="464" s="1" customFormat="true" ht="13.8" hidden="false" customHeight="false" outlineLevel="0" collapsed="false"/>
    <row r="465" s="1" customFormat="true" ht="13.8" hidden="false" customHeight="false" outlineLevel="0" collapsed="false"/>
    <row r="466" s="1" customFormat="true" ht="13.8" hidden="false" customHeight="false" outlineLevel="0" collapsed="false"/>
    <row r="467" s="1" customFormat="true" ht="13.8" hidden="false" customHeight="false" outlineLevel="0" collapsed="false"/>
    <row r="468" s="1" customFormat="true" ht="13.8" hidden="false" customHeight="false" outlineLevel="0" collapsed="false"/>
    <row r="469" s="1" customFormat="true" ht="13.8" hidden="false" customHeight="false" outlineLevel="0" collapsed="false"/>
    <row r="470" s="1" customFormat="true" ht="13.8" hidden="false" customHeight="false" outlineLevel="0" collapsed="false"/>
    <row r="471" s="1" customFormat="true" ht="13.8" hidden="false" customHeight="false" outlineLevel="0" collapsed="false"/>
    <row r="472" s="1" customFormat="true" ht="13.8" hidden="false" customHeight="false" outlineLevel="0" collapsed="false"/>
    <row r="473" s="1" customFormat="true" ht="13.8" hidden="false" customHeight="false" outlineLevel="0" collapsed="false"/>
    <row r="474" s="1" customFormat="true" ht="13.8" hidden="false" customHeight="false" outlineLevel="0" collapsed="false"/>
    <row r="475" s="1" customFormat="true" ht="13.8" hidden="false" customHeight="false" outlineLevel="0" collapsed="false"/>
    <row r="476" s="1" customFormat="true" ht="13.8" hidden="false" customHeight="false" outlineLevel="0" collapsed="false"/>
    <row r="477" s="1" customFormat="true" ht="13.8" hidden="false" customHeight="false" outlineLevel="0" collapsed="false"/>
    <row r="478" s="1" customFormat="true" ht="13.8" hidden="false" customHeight="false" outlineLevel="0" collapsed="false"/>
    <row r="479" s="1" customFormat="true" ht="13.8" hidden="false" customHeight="false" outlineLevel="0" collapsed="false"/>
    <row r="480" s="1" customFormat="true" ht="13.8" hidden="false" customHeight="false" outlineLevel="0" collapsed="false"/>
    <row r="481" s="1" customFormat="true" ht="13.8" hidden="false" customHeight="false" outlineLevel="0" collapsed="false"/>
    <row r="482" s="1" customFormat="true" ht="13.8" hidden="false" customHeight="false" outlineLevel="0" collapsed="false"/>
    <row r="483" s="1" customFormat="true" ht="13.8" hidden="false" customHeight="false" outlineLevel="0" collapsed="false"/>
    <row r="484" s="1" customFormat="true" ht="13.8" hidden="false" customHeight="false" outlineLevel="0" collapsed="false"/>
    <row r="485" s="1" customFormat="true" ht="13.8" hidden="false" customHeight="false" outlineLevel="0" collapsed="false"/>
    <row r="486" s="1" customFormat="true" ht="13.8" hidden="false" customHeight="false" outlineLevel="0" collapsed="false"/>
    <row r="487" s="1" customFormat="true" ht="13.8" hidden="false" customHeight="false" outlineLevel="0" collapsed="false"/>
    <row r="488" s="1" customFormat="true" ht="13.8" hidden="false" customHeight="false" outlineLevel="0" collapsed="false"/>
    <row r="489" s="1" customFormat="true" ht="13.8" hidden="false" customHeight="false" outlineLevel="0" collapsed="false"/>
    <row r="490" s="1" customFormat="true" ht="13.8" hidden="false" customHeight="false" outlineLevel="0" collapsed="false"/>
    <row r="491" s="1" customFormat="true" ht="13.8" hidden="false" customHeight="false" outlineLevel="0" collapsed="false"/>
    <row r="492" s="1" customFormat="true" ht="13.8" hidden="false" customHeight="false" outlineLevel="0" collapsed="false"/>
    <row r="493" s="1" customFormat="true" ht="13.8" hidden="false" customHeight="false" outlineLevel="0" collapsed="false"/>
    <row r="494" s="1" customFormat="true" ht="13.8" hidden="false" customHeight="false" outlineLevel="0" collapsed="false"/>
    <row r="495" s="1" customFormat="true" ht="13.8" hidden="false" customHeight="false" outlineLevel="0" collapsed="false"/>
    <row r="496" s="1" customFormat="true" ht="13.8" hidden="false" customHeight="false" outlineLevel="0" collapsed="false"/>
    <row r="497" s="1" customFormat="true" ht="13.8" hidden="false" customHeight="false" outlineLevel="0" collapsed="false"/>
    <row r="498" s="1" customFormat="true" ht="13.8" hidden="false" customHeight="false" outlineLevel="0" collapsed="false"/>
    <row r="499" s="1" customFormat="true" ht="13.8" hidden="false" customHeight="false" outlineLevel="0" collapsed="false"/>
    <row r="500" s="1" customFormat="true" ht="13.8" hidden="false" customHeight="false" outlineLevel="0" collapsed="false"/>
    <row r="501" s="1" customFormat="true" ht="13.8" hidden="false" customHeight="false" outlineLevel="0" collapsed="false"/>
    <row r="502" s="1" customFormat="true" ht="13.8" hidden="false" customHeight="false" outlineLevel="0" collapsed="false"/>
    <row r="503" s="1" customFormat="true" ht="13.8" hidden="false" customHeight="false" outlineLevel="0" collapsed="false"/>
    <row r="504" s="1" customFormat="true" ht="13.8" hidden="false" customHeight="false" outlineLevel="0" collapsed="false"/>
    <row r="505" s="1" customFormat="true" ht="13.8" hidden="false" customHeight="false" outlineLevel="0" collapsed="false"/>
    <row r="506" s="1" customFormat="true" ht="13.8" hidden="false" customHeight="false" outlineLevel="0" collapsed="false"/>
    <row r="507" s="1" customFormat="true" ht="13.8" hidden="false" customHeight="false" outlineLevel="0" collapsed="false"/>
    <row r="508" s="1" customFormat="true" ht="13.8" hidden="false" customHeight="false" outlineLevel="0" collapsed="false"/>
    <row r="509" s="1" customFormat="true" ht="13.8" hidden="false" customHeight="false" outlineLevel="0" collapsed="false"/>
    <row r="510" s="1" customFormat="true" ht="13.8" hidden="false" customHeight="false" outlineLevel="0" collapsed="false"/>
    <row r="511" s="1" customFormat="true" ht="13.8" hidden="false" customHeight="false" outlineLevel="0" collapsed="false"/>
    <row r="512" s="1" customFormat="true" ht="13.8" hidden="false" customHeight="false" outlineLevel="0" collapsed="false"/>
    <row r="513" s="1" customFormat="true" ht="13.8" hidden="false" customHeight="false" outlineLevel="0" collapsed="false"/>
    <row r="514" s="1" customFormat="true" ht="13.8" hidden="false" customHeight="false" outlineLevel="0" collapsed="false"/>
    <row r="515" s="1" customFormat="true" ht="13.8" hidden="false" customHeight="false" outlineLevel="0" collapsed="false"/>
    <row r="516" s="1" customFormat="true" ht="13.8" hidden="false" customHeight="false" outlineLevel="0" collapsed="false"/>
    <row r="517" s="1" customFormat="true" ht="13.8" hidden="false" customHeight="false" outlineLevel="0" collapsed="false"/>
    <row r="518" s="1" customFormat="true" ht="13.8" hidden="false" customHeight="false" outlineLevel="0" collapsed="false"/>
    <row r="519" s="1" customFormat="true" ht="13.8" hidden="false" customHeight="false" outlineLevel="0" collapsed="false"/>
    <row r="520" s="1" customFormat="true" ht="13.8" hidden="false" customHeight="false" outlineLevel="0" collapsed="false"/>
    <row r="521" s="1" customFormat="true" ht="13.8" hidden="false" customHeight="false" outlineLevel="0" collapsed="false"/>
    <row r="522" s="1" customFormat="true" ht="13.8" hidden="false" customHeight="false" outlineLevel="0" collapsed="false"/>
    <row r="523" s="1" customFormat="true" ht="13.8" hidden="false" customHeight="false" outlineLevel="0" collapsed="false"/>
    <row r="524" s="1" customFormat="true" ht="13.8" hidden="false" customHeight="false" outlineLevel="0" collapsed="false"/>
    <row r="525" s="1" customFormat="true" ht="13.8" hidden="false" customHeight="false" outlineLevel="0" collapsed="false"/>
    <row r="526" s="1" customFormat="true" ht="13.8" hidden="false" customHeight="false" outlineLevel="0" collapsed="false"/>
    <row r="527" s="1" customFormat="true" ht="13.8" hidden="false" customHeight="false" outlineLevel="0" collapsed="false"/>
    <row r="528" s="1" customFormat="true" ht="13.8" hidden="false" customHeight="false" outlineLevel="0" collapsed="false"/>
    <row r="529" s="1" customFormat="true" ht="13.8" hidden="false" customHeight="false" outlineLevel="0" collapsed="false"/>
    <row r="530" s="1" customFormat="true" ht="13.8" hidden="false" customHeight="false" outlineLevel="0" collapsed="false"/>
    <row r="531" s="1" customFormat="true" ht="13.8" hidden="false" customHeight="false" outlineLevel="0" collapsed="false"/>
    <row r="532" s="1" customFormat="true" ht="13.8" hidden="false" customHeight="false" outlineLevel="0" collapsed="false"/>
    <row r="533" s="1" customFormat="true" ht="13.8" hidden="false" customHeight="false" outlineLevel="0" collapsed="false"/>
    <row r="534" s="1" customFormat="true" ht="13.8" hidden="false" customHeight="false" outlineLevel="0" collapsed="false"/>
    <row r="535" s="1" customFormat="true" ht="13.8" hidden="false" customHeight="false" outlineLevel="0" collapsed="false"/>
    <row r="536" s="1" customFormat="true" ht="13.8" hidden="false" customHeight="false" outlineLevel="0" collapsed="false"/>
    <row r="537" s="1" customFormat="true" ht="13.8" hidden="false" customHeight="false" outlineLevel="0" collapsed="false"/>
    <row r="538" s="1" customFormat="true" ht="13.8" hidden="false" customHeight="false" outlineLevel="0" collapsed="false"/>
    <row r="539" s="1" customFormat="true" ht="13.8" hidden="false" customHeight="false" outlineLevel="0" collapsed="false"/>
    <row r="540" s="1" customFormat="true" ht="13.8" hidden="false" customHeight="false" outlineLevel="0" collapsed="false"/>
    <row r="541" s="1" customFormat="true" ht="13.8" hidden="false" customHeight="false" outlineLevel="0" collapsed="false"/>
    <row r="542" customFormat="false" ht="13.8" hidden="false" customHeight="false" outlineLevel="0" collapsed="false">
      <c r="H542" s="1"/>
      <c r="I542" s="1"/>
      <c r="J542" s="1"/>
      <c r="K542" s="1"/>
      <c r="L542" s="1"/>
      <c r="M542" s="1"/>
      <c r="N542" s="1"/>
    </row>
    <row r="543" s="1" customFormat="true" ht="13.8" hidden="false" customHeight="false" outlineLevel="0" collapsed="false"/>
    <row r="544" s="1" customFormat="true" ht="13.8" hidden="false" customHeight="false" outlineLevel="0" collapsed="false"/>
    <row r="545" s="1" customFormat="true" ht="13.8" hidden="false" customHeight="false" outlineLevel="0" collapsed="false"/>
    <row r="546" s="1" customFormat="true" ht="13.8" hidden="false" customHeight="false" outlineLevel="0" collapsed="false"/>
    <row r="547" s="1" customFormat="true" ht="13.8" hidden="false" customHeight="false" outlineLevel="0" collapsed="false"/>
    <row r="548" s="1" customFormat="true" ht="13.8" hidden="false" customHeight="false" outlineLevel="0" collapsed="false"/>
    <row r="549" s="1" customFormat="true" ht="13.8" hidden="false" customHeight="false" outlineLevel="0" collapsed="false"/>
    <row r="550" s="1" customFormat="true" ht="13.8" hidden="false" customHeight="false" outlineLevel="0" collapsed="false"/>
    <row r="551" s="1" customFormat="true" ht="13.8" hidden="false" customHeight="false" outlineLevel="0" collapsed="false"/>
    <row r="552" s="1" customFormat="true" ht="13.8" hidden="false" customHeight="false" outlineLevel="0" collapsed="false"/>
    <row r="553" s="1" customFormat="true" ht="13.8" hidden="false" customHeight="false" outlineLevel="0" collapsed="false"/>
    <row r="554" s="1" customFormat="true" ht="13.8" hidden="false" customHeight="false" outlineLevel="0" collapsed="false"/>
    <row r="555" s="1" customFormat="true" ht="13.8" hidden="false" customHeight="false" outlineLevel="0" collapsed="false"/>
    <row r="556" s="1" customFormat="true" ht="13.8" hidden="false" customHeight="false" outlineLevel="0" collapsed="false"/>
    <row r="557" s="1" customFormat="true" ht="13.8" hidden="false" customHeight="false" outlineLevel="0" collapsed="false"/>
    <row r="558" s="1" customFormat="true" ht="13.8" hidden="false" customHeight="false" outlineLevel="0" collapsed="false"/>
    <row r="559" s="1" customFormat="true" ht="13.8" hidden="false" customHeight="false" outlineLevel="0" collapsed="false"/>
    <row r="560" s="1" customFormat="true" ht="13.8" hidden="false" customHeight="false" outlineLevel="0" collapsed="false"/>
    <row r="561" s="1" customFormat="true" ht="13.8" hidden="false" customHeight="false" outlineLevel="0" collapsed="false"/>
    <row r="562" s="1" customFormat="true" ht="13.8" hidden="false" customHeight="false" outlineLevel="0" collapsed="false"/>
    <row r="563" s="1" customFormat="true" ht="13.8" hidden="false" customHeight="false" outlineLevel="0" collapsed="false"/>
    <row r="564" s="1" customFormat="true" ht="13.8" hidden="false" customHeight="false" outlineLevel="0" collapsed="false"/>
    <row r="565" s="1" customFormat="true" ht="13.8" hidden="false" customHeight="false" outlineLevel="0" collapsed="false"/>
    <row r="566" s="1" customFormat="true" ht="13.8" hidden="false" customHeight="false" outlineLevel="0" collapsed="false"/>
    <row r="567" s="1" customFormat="true" ht="13.8" hidden="false" customHeight="false" outlineLevel="0" collapsed="false"/>
    <row r="568" s="1" customFormat="true" ht="13.8" hidden="false" customHeight="false" outlineLevel="0" collapsed="false"/>
    <row r="569" s="186" customFormat="true" ht="13.8" hidden="false" customHeight="false" outlineLevel="0" collapsed="false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="186" customFormat="true" ht="13.8" hidden="false" customHeight="false" outlineLevel="0" collapsed="false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="186" customFormat="true" ht="13.8" hidden="false" customHeight="false" outlineLevel="0" collapsed="false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="1" customFormat="true" ht="13.8" hidden="false" customHeight="false" outlineLevel="0" collapsed="false"/>
    <row r="573" s="1" customFormat="true" ht="13.8" hidden="false" customHeight="false" outlineLevel="0" collapsed="false"/>
    <row r="574" s="1" customFormat="true" ht="13.8" hidden="false" customHeight="false" outlineLevel="0" collapsed="false"/>
    <row r="575" s="1" customFormat="true" ht="13.8" hidden="false" customHeight="false" outlineLevel="0" collapsed="false"/>
    <row r="576" s="1" customFormat="true" ht="13.8" hidden="false" customHeight="false" outlineLevel="0" collapsed="false"/>
    <row r="577" s="1" customFormat="true" ht="13.8" hidden="false" customHeight="false" outlineLevel="0" collapsed="false"/>
    <row r="578" s="1" customFormat="true" ht="13.8" hidden="false" customHeight="false" outlineLevel="0" collapsed="false"/>
    <row r="579" s="1" customFormat="true" ht="13.8" hidden="false" customHeight="false" outlineLevel="0" collapsed="false"/>
    <row r="580" s="1" customFormat="true" ht="13.8" hidden="false" customHeight="false" outlineLevel="0" collapsed="false"/>
    <row r="581" s="1" customFormat="true" ht="13.8" hidden="false" customHeight="false" outlineLevel="0" collapsed="false"/>
    <row r="582" s="1" customFormat="true" ht="13.8" hidden="false" customHeight="false" outlineLevel="0" collapsed="false"/>
    <row r="583" s="1" customFormat="true" ht="13.8" hidden="false" customHeight="false" outlineLevel="0" collapsed="false"/>
    <row r="584" s="1" customFormat="true" ht="13.8" hidden="false" customHeight="false" outlineLevel="0" collapsed="false"/>
    <row r="585" s="1" customFormat="true" ht="13.8" hidden="false" customHeight="false" outlineLevel="0" collapsed="false"/>
    <row r="586" s="1" customFormat="true" ht="13.8" hidden="false" customHeight="false" outlineLevel="0" collapsed="false"/>
    <row r="587" s="1" customFormat="true" ht="13.8" hidden="false" customHeight="false" outlineLevel="0" collapsed="false"/>
    <row r="588" s="1" customFormat="true" ht="13.8" hidden="false" customHeight="false" outlineLevel="0" collapsed="false"/>
    <row r="589" s="1" customFormat="true" ht="13.8" hidden="false" customHeight="false" outlineLevel="0" collapsed="false"/>
    <row r="590" s="1" customFormat="true" ht="13.8" hidden="false" customHeight="false" outlineLevel="0" collapsed="false"/>
    <row r="591" s="1" customFormat="true" ht="13.8" hidden="false" customHeight="false" outlineLevel="0" collapsed="false"/>
    <row r="592" s="1" customFormat="true" ht="13.8" hidden="false" customHeight="false" outlineLevel="0" collapsed="false"/>
    <row r="593" s="1" customFormat="true" ht="13.8" hidden="false" customHeight="false" outlineLevel="0" collapsed="false"/>
    <row r="594" s="1" customFormat="true" ht="13.8" hidden="false" customHeight="false" outlineLevel="0" collapsed="false"/>
    <row r="595" s="1" customFormat="true" ht="13.8" hidden="false" customHeight="false" outlineLevel="0" collapsed="false"/>
    <row r="596" s="1" customFormat="true" ht="13.8" hidden="false" customHeight="false" outlineLevel="0" collapsed="false"/>
    <row r="597" s="1" customFormat="true" ht="13.8" hidden="false" customHeight="false" outlineLevel="0" collapsed="false"/>
    <row r="598" s="1" customFormat="true" ht="13.8" hidden="false" customHeight="false" outlineLevel="0" collapsed="false"/>
    <row r="599" s="1" customFormat="true" ht="13.8" hidden="false" customHeight="false" outlineLevel="0" collapsed="false"/>
    <row r="600" s="1" customFormat="true" ht="13.8" hidden="false" customHeight="false" outlineLevel="0" collapsed="false"/>
    <row r="601" s="1" customFormat="true" ht="13.8" hidden="false" customHeight="false" outlineLevel="0" collapsed="false"/>
    <row r="602" s="1" customFormat="true" ht="13.8" hidden="false" customHeight="false" outlineLevel="0" collapsed="false"/>
    <row r="603" s="1" customFormat="true" ht="13.8" hidden="false" customHeight="false" outlineLevel="0" collapsed="false"/>
    <row r="604" s="1" customFormat="true" ht="13.8" hidden="false" customHeight="false" outlineLevel="0" collapsed="false"/>
    <row r="605" s="1" customFormat="true" ht="13.8" hidden="false" customHeight="false" outlineLevel="0" collapsed="false"/>
    <row r="606" s="1" customFormat="true" ht="13.8" hidden="false" customHeight="false" outlineLevel="0" collapsed="false"/>
    <row r="607" s="1" customFormat="true" ht="13.8" hidden="false" customHeight="false" outlineLevel="0" collapsed="false"/>
    <row r="608" s="1" customFormat="true" ht="13.8" hidden="false" customHeight="false" outlineLevel="0" collapsed="false"/>
    <row r="609" s="1" customFormat="true" ht="13.8" hidden="false" customHeight="false" outlineLevel="0" collapsed="false"/>
    <row r="610" s="1" customFormat="true" ht="13.8" hidden="false" customHeight="false" outlineLevel="0" collapsed="false"/>
    <row r="611" s="1" customFormat="true" ht="13.8" hidden="false" customHeight="false" outlineLevel="0" collapsed="false"/>
    <row r="612" s="1" customFormat="true" ht="13.8" hidden="false" customHeight="false" outlineLevel="0" collapsed="false"/>
    <row r="613" s="1" customFormat="true" ht="13.8" hidden="false" customHeight="false" outlineLevel="0" collapsed="false"/>
    <row r="614" s="1" customFormat="true" ht="13.8" hidden="false" customHeight="false" outlineLevel="0" collapsed="false"/>
    <row r="615" s="1" customFormat="true" ht="13.8" hidden="false" customHeight="false" outlineLevel="0" collapsed="false"/>
    <row r="616" s="1" customFormat="true" ht="13.8" hidden="false" customHeight="false" outlineLevel="0" collapsed="false"/>
    <row r="617" s="1" customFormat="true" ht="13.8" hidden="false" customHeight="false" outlineLevel="0" collapsed="false"/>
    <row r="618" s="1" customFormat="true" ht="13.8" hidden="false" customHeight="false" outlineLevel="0" collapsed="false"/>
    <row r="619" s="1" customFormat="true" ht="13.8" hidden="false" customHeight="false" outlineLevel="0" collapsed="false"/>
    <row r="620" s="1" customFormat="true" ht="13.8" hidden="false" customHeight="false" outlineLevel="0" collapsed="false"/>
    <row r="621" s="1" customFormat="true" ht="13.8" hidden="false" customHeight="false" outlineLevel="0" collapsed="false"/>
    <row r="622" s="1" customFormat="true" ht="13.8" hidden="false" customHeight="false" outlineLevel="0" collapsed="false"/>
    <row r="623" s="1" customFormat="true" ht="13.8" hidden="false" customHeight="false" outlineLevel="0" collapsed="false"/>
    <row r="624" s="1" customFormat="true" ht="13.8" hidden="false" customHeight="false" outlineLevel="0" collapsed="false"/>
    <row r="625" s="1" customFormat="true" ht="13.8" hidden="false" customHeight="false" outlineLevel="0" collapsed="false"/>
    <row r="626" s="1" customFormat="true" ht="13.8" hidden="false" customHeight="false" outlineLevel="0" collapsed="false"/>
    <row r="627" s="1" customFormat="true" ht="13.8" hidden="false" customHeight="false" outlineLevel="0" collapsed="false"/>
    <row r="628" s="1" customFormat="true" ht="13.8" hidden="false" customHeight="false" outlineLevel="0" collapsed="false"/>
    <row r="629" s="1" customFormat="true" ht="13.8" hidden="false" customHeight="false" outlineLevel="0" collapsed="false"/>
    <row r="630" s="1" customFormat="true" ht="13.8" hidden="false" customHeight="false" outlineLevel="0" collapsed="false"/>
    <row r="631" s="1" customFormat="true" ht="13.8" hidden="false" customHeight="false" outlineLevel="0" collapsed="false"/>
    <row r="632" s="1" customFormat="true" ht="13.8" hidden="false" customHeight="false" outlineLevel="0" collapsed="false"/>
    <row r="633" s="1" customFormat="true" ht="13.8" hidden="false" customHeight="false" outlineLevel="0" collapsed="false"/>
    <row r="634" s="1" customFormat="true" ht="13.8" hidden="false" customHeight="false" outlineLevel="0" collapsed="false"/>
    <row r="635" s="1" customFormat="true" ht="13.8" hidden="false" customHeight="false" outlineLevel="0" collapsed="false"/>
    <row r="636" s="1" customFormat="true" ht="13.8" hidden="false" customHeight="false" outlineLevel="0" collapsed="false"/>
    <row r="637" s="1" customFormat="true" ht="13.8" hidden="false" customHeight="false" outlineLevel="0" collapsed="false"/>
    <row r="638" s="1" customFormat="true" ht="13.8" hidden="false" customHeight="false" outlineLevel="0" collapsed="false"/>
    <row r="639" s="1" customFormat="true" ht="13.8" hidden="false" customHeight="false" outlineLevel="0" collapsed="false"/>
    <row r="640" s="1" customFormat="true" ht="13.8" hidden="false" customHeight="false" outlineLevel="0" collapsed="false"/>
    <row r="641" s="1" customFormat="true" ht="13.8" hidden="false" customHeight="false" outlineLevel="0" collapsed="false"/>
    <row r="642" s="1" customFormat="true" ht="13.8" hidden="false" customHeight="false" outlineLevel="0" collapsed="false"/>
    <row r="643" s="1" customFormat="true" ht="13.8" hidden="false" customHeight="false" outlineLevel="0" collapsed="false"/>
    <row r="644" s="1" customFormat="true" ht="13.8" hidden="false" customHeight="false" outlineLevel="0" collapsed="false"/>
    <row r="645" s="1" customFormat="true" ht="13.8" hidden="false" customHeight="false" outlineLevel="0" collapsed="false"/>
    <row r="646" s="1" customFormat="true" ht="13.8" hidden="false" customHeight="false" outlineLevel="0" collapsed="false"/>
    <row r="647" s="1" customFormat="true" ht="13.8" hidden="false" customHeight="false" outlineLevel="0" collapsed="false"/>
    <row r="648" s="1" customFormat="true" ht="13.8" hidden="false" customHeight="false" outlineLevel="0" collapsed="false"/>
    <row r="649" s="1" customFormat="true" ht="13.8" hidden="false" customHeight="false" outlineLevel="0" collapsed="false"/>
    <row r="650" s="1" customFormat="true" ht="13.8" hidden="false" customHeight="false" outlineLevel="0" collapsed="false"/>
    <row r="651" s="1" customFormat="true" ht="13.8" hidden="false" customHeight="false" outlineLevel="0" collapsed="false"/>
    <row r="652" s="1" customFormat="true" ht="13.8" hidden="false" customHeight="false" outlineLevel="0" collapsed="false"/>
    <row r="653" s="1" customFormat="true" ht="13.8" hidden="false" customHeight="false" outlineLevel="0" collapsed="false"/>
    <row r="654" s="1" customFormat="true" ht="13.8" hidden="false" customHeight="false" outlineLevel="0" collapsed="false"/>
    <row r="655" s="1" customFormat="true" ht="13.8" hidden="false" customHeight="false" outlineLevel="0" collapsed="false"/>
    <row r="656" s="1" customFormat="true" ht="13.8" hidden="false" customHeight="false" outlineLevel="0" collapsed="false"/>
    <row r="657" s="1" customFormat="true" ht="13.8" hidden="false" customHeight="false" outlineLevel="0" collapsed="false"/>
    <row r="658" s="1" customFormat="true" ht="13.8" hidden="false" customHeight="false" outlineLevel="0" collapsed="false"/>
    <row r="659" s="1" customFormat="true" ht="13.8" hidden="false" customHeight="false" outlineLevel="0" collapsed="false"/>
    <row r="660" s="1" customFormat="true" ht="13.8" hidden="false" customHeight="false" outlineLevel="0" collapsed="false"/>
    <row r="661" s="1" customFormat="true" ht="13.8" hidden="false" customHeight="false" outlineLevel="0" collapsed="false"/>
    <row r="662" s="1" customFormat="true" ht="13.8" hidden="false" customHeight="false" outlineLevel="0" collapsed="false"/>
    <row r="663" s="1" customFormat="true" ht="13.8" hidden="false" customHeight="false" outlineLevel="0" collapsed="false"/>
    <row r="664" s="1" customFormat="true" ht="13.8" hidden="false" customHeight="false" outlineLevel="0" collapsed="false"/>
    <row r="665" s="1" customFormat="true" ht="13.8" hidden="false" customHeight="false" outlineLevel="0" collapsed="false"/>
    <row r="666" s="1" customFormat="true" ht="13.8" hidden="false" customHeight="false" outlineLevel="0" collapsed="false"/>
    <row r="667" s="1" customFormat="true" ht="13.8" hidden="false" customHeight="false" outlineLevel="0" collapsed="false"/>
    <row r="668" s="1" customFormat="true" ht="13.8" hidden="false" customHeight="false" outlineLevel="0" collapsed="false"/>
    <row r="669" s="1" customFormat="true" ht="13.8" hidden="false" customHeight="false" outlineLevel="0" collapsed="false"/>
    <row r="670" s="1" customFormat="true" ht="13.8" hidden="false" customHeight="false" outlineLevel="0" collapsed="false"/>
    <row r="671" s="1" customFormat="true" ht="13.8" hidden="false" customHeight="false" outlineLevel="0" collapsed="false"/>
    <row r="672" s="1" customFormat="true" ht="13.8" hidden="false" customHeight="false" outlineLevel="0" collapsed="false"/>
    <row r="673" s="1" customFormat="true" ht="13.8" hidden="false" customHeight="false" outlineLevel="0" collapsed="false"/>
    <row r="674" s="1" customFormat="true" ht="13.8" hidden="false" customHeight="false" outlineLevel="0" collapsed="false"/>
    <row r="675" s="1" customFormat="true" ht="13.8" hidden="false" customHeight="false" outlineLevel="0" collapsed="false"/>
    <row r="676" s="1" customFormat="true" ht="13.8" hidden="false" customHeight="false" outlineLevel="0" collapsed="false"/>
    <row r="677" s="1" customFormat="true" ht="13.8" hidden="false" customHeight="false" outlineLevel="0" collapsed="false"/>
    <row r="678" s="1" customFormat="true" ht="13.8" hidden="false" customHeight="false" outlineLevel="0" collapsed="false"/>
    <row r="679" s="1" customFormat="true" ht="13.8" hidden="false" customHeight="false" outlineLevel="0" collapsed="false"/>
    <row r="680" s="1" customFormat="true" ht="13.8" hidden="false" customHeight="false" outlineLevel="0" collapsed="false"/>
    <row r="681" s="1" customFormat="true" ht="13.8" hidden="false" customHeight="false" outlineLevel="0" collapsed="false"/>
    <row r="682" s="1" customFormat="true" ht="13.8" hidden="false" customHeight="false" outlineLevel="0" collapsed="false"/>
    <row r="683" s="1" customFormat="true" ht="13.8" hidden="false" customHeight="false" outlineLevel="0" collapsed="false"/>
    <row r="684" s="1" customFormat="true" ht="13.8" hidden="false" customHeight="false" outlineLevel="0" collapsed="false"/>
    <row r="685" s="1" customFormat="true" ht="13.8" hidden="false" customHeight="false" outlineLevel="0" collapsed="false"/>
    <row r="686" s="1" customFormat="true" ht="13.8" hidden="false" customHeight="false" outlineLevel="0" collapsed="false"/>
    <row r="687" s="1" customFormat="true" ht="13.8" hidden="false" customHeight="false" outlineLevel="0" collapsed="false"/>
    <row r="688" s="1" customFormat="true" ht="13.8" hidden="false" customHeight="false" outlineLevel="0" collapsed="false"/>
    <row r="689" s="1" customFormat="true" ht="13.8" hidden="false" customHeight="false" outlineLevel="0" collapsed="false"/>
    <row r="690" s="1" customFormat="true" ht="13.8" hidden="false" customHeight="false" outlineLevel="0" collapsed="false"/>
    <row r="691" s="1" customFormat="true" ht="13.8" hidden="false" customHeight="false" outlineLevel="0" collapsed="false"/>
    <row r="692" s="1" customFormat="true" ht="13.8" hidden="false" customHeight="false" outlineLevel="0" collapsed="false"/>
    <row r="693" s="1" customFormat="true" ht="13.8" hidden="false" customHeight="false" outlineLevel="0" collapsed="false"/>
    <row r="694" s="1" customFormat="true" ht="13.8" hidden="false" customHeight="false" outlineLevel="0" collapsed="false"/>
    <row r="695" s="1" customFormat="true" ht="13.8" hidden="false" customHeight="false" outlineLevel="0" collapsed="false"/>
    <row r="696" s="1" customFormat="true" ht="13.8" hidden="false" customHeight="false" outlineLevel="0" collapsed="false"/>
    <row r="697" s="1" customFormat="true" ht="13.8" hidden="false" customHeight="false" outlineLevel="0" collapsed="false"/>
    <row r="698" s="1" customFormat="true" ht="13.8" hidden="false" customHeight="false" outlineLevel="0" collapsed="false"/>
    <row r="699" s="1" customFormat="true" ht="13.8" hidden="false" customHeight="false" outlineLevel="0" collapsed="false"/>
    <row r="700" s="1" customFormat="true" ht="13.8" hidden="false" customHeight="false" outlineLevel="0" collapsed="false"/>
    <row r="701" s="1" customFormat="true" ht="13.8" hidden="false" customHeight="false" outlineLevel="0" collapsed="false"/>
    <row r="702" s="1" customFormat="true" ht="13.8" hidden="false" customHeight="false" outlineLevel="0" collapsed="false"/>
    <row r="703" s="1" customFormat="true" ht="13.8" hidden="false" customHeight="false" outlineLevel="0" collapsed="false"/>
    <row r="704" s="1" customFormat="true" ht="13.8" hidden="false" customHeight="false" outlineLevel="0" collapsed="false"/>
    <row r="705" s="1" customFormat="true" ht="13.8" hidden="false" customHeight="false" outlineLevel="0" collapsed="false"/>
    <row r="706" s="1" customFormat="true" ht="13.8" hidden="false" customHeight="false" outlineLevel="0" collapsed="false"/>
    <row r="707" s="1" customFormat="true" ht="13.8" hidden="false" customHeight="false" outlineLevel="0" collapsed="false"/>
    <row r="708" s="1" customFormat="true" ht="13.8" hidden="false" customHeight="false" outlineLevel="0" collapsed="false"/>
    <row r="709" s="1" customFormat="true" ht="13.8" hidden="false" customHeight="false" outlineLevel="0" collapsed="false"/>
    <row r="710" s="1" customFormat="true" ht="13.8" hidden="false" customHeight="false" outlineLevel="0" collapsed="false"/>
    <row r="711" s="1" customFormat="true" ht="13.8" hidden="false" customHeight="false" outlineLevel="0" collapsed="false"/>
    <row r="712" s="1" customFormat="true" ht="13.8" hidden="false" customHeight="false" outlineLevel="0" collapsed="false"/>
    <row r="713" s="1" customFormat="true" ht="13.8" hidden="false" customHeight="false" outlineLevel="0" collapsed="false"/>
    <row r="714" s="1" customFormat="true" ht="13.8" hidden="false" customHeight="false" outlineLevel="0" collapsed="false"/>
    <row r="715" s="1" customFormat="true" ht="13.8" hidden="false" customHeight="false" outlineLevel="0" collapsed="false"/>
    <row r="716" s="1" customFormat="true" ht="13.8" hidden="false" customHeight="false" outlineLevel="0" collapsed="false"/>
    <row r="717" s="1" customFormat="true" ht="13.8" hidden="false" customHeight="false" outlineLevel="0" collapsed="false"/>
    <row r="718" s="1" customFormat="true" ht="13.8" hidden="false" customHeight="false" outlineLevel="0" collapsed="false"/>
    <row r="719" s="1" customFormat="true" ht="13.8" hidden="false" customHeight="false" outlineLevel="0" collapsed="false"/>
    <row r="720" s="1" customFormat="true" ht="13.8" hidden="false" customHeight="false" outlineLevel="0" collapsed="false"/>
    <row r="721" s="1" customFormat="true" ht="13.8" hidden="false" customHeight="false" outlineLevel="0" collapsed="false"/>
    <row r="722" s="1" customFormat="true" ht="13.8" hidden="false" customHeight="false" outlineLevel="0" collapsed="false"/>
    <row r="723" s="1" customFormat="true" ht="13.8" hidden="false" customHeight="false" outlineLevel="0" collapsed="false"/>
    <row r="724" s="1" customFormat="true" ht="13.8" hidden="false" customHeight="false" outlineLevel="0" collapsed="false"/>
    <row r="725" s="1" customFormat="true" ht="13.8" hidden="false" customHeight="false" outlineLevel="0" collapsed="false"/>
    <row r="726" s="1" customFormat="true" ht="13.8" hidden="false" customHeight="false" outlineLevel="0" collapsed="false"/>
    <row r="727" s="1" customFormat="true" ht="13.8" hidden="false" customHeight="false" outlineLevel="0" collapsed="false"/>
    <row r="728" s="1" customFormat="true" ht="13.8" hidden="false" customHeight="false" outlineLevel="0" collapsed="false"/>
    <row r="729" s="1" customFormat="true" ht="13.8" hidden="false" customHeight="false" outlineLevel="0" collapsed="false"/>
    <row r="730" s="1" customFormat="true" ht="13.8" hidden="false" customHeight="false" outlineLevel="0" collapsed="false"/>
    <row r="731" s="1" customFormat="true" ht="13.8" hidden="false" customHeight="false" outlineLevel="0" collapsed="false"/>
    <row r="732" s="1" customFormat="true" ht="13.8" hidden="false" customHeight="false" outlineLevel="0" collapsed="false"/>
    <row r="733" s="1" customFormat="true" ht="13.8" hidden="false" customHeight="false" outlineLevel="0" collapsed="false"/>
    <row r="734" s="1" customFormat="true" ht="13.8" hidden="false" customHeight="false" outlineLevel="0" collapsed="false"/>
    <row r="735" s="1" customFormat="true" ht="13.8" hidden="false" customHeight="false" outlineLevel="0" collapsed="false"/>
    <row r="736" s="1" customFormat="true" ht="13.8" hidden="false" customHeight="false" outlineLevel="0" collapsed="false"/>
    <row r="737" s="1" customFormat="true" ht="13.8" hidden="false" customHeight="false" outlineLevel="0" collapsed="false"/>
    <row r="738" s="1" customFormat="true" ht="13.8" hidden="false" customHeight="false" outlineLevel="0" collapsed="false"/>
    <row r="739" s="1" customFormat="true" ht="13.8" hidden="false" customHeight="false" outlineLevel="0" collapsed="false"/>
    <row r="740" s="1" customFormat="true" ht="13.8" hidden="false" customHeight="false" outlineLevel="0" collapsed="false"/>
    <row r="741" s="1" customFormat="true" ht="13.8" hidden="false" customHeight="false" outlineLevel="0" collapsed="false"/>
    <row r="742" s="1" customFormat="true" ht="13.8" hidden="false" customHeight="false" outlineLevel="0" collapsed="false"/>
    <row r="743" customFormat="false" ht="13.8" hidden="false" customHeight="false" outlineLevel="0" collapsed="false">
      <c r="H743" s="1"/>
      <c r="I743" s="1"/>
      <c r="J743" s="1"/>
      <c r="K743" s="1"/>
      <c r="L743" s="1"/>
      <c r="M743" s="1"/>
      <c r="N743" s="1"/>
    </row>
    <row r="744" customFormat="false" ht="13.8" hidden="false" customHeight="false" outlineLevel="0" collapsed="false">
      <c r="H744" s="1"/>
      <c r="I744" s="1"/>
      <c r="J744" s="1"/>
      <c r="K744" s="1"/>
      <c r="L744" s="1"/>
      <c r="M744" s="1"/>
      <c r="N744" s="1"/>
    </row>
    <row r="745" s="1" customFormat="true" ht="13.8" hidden="false" customHeight="false" outlineLevel="0" collapsed="false"/>
    <row r="746" s="1" customFormat="true" ht="13.8" hidden="false" customHeight="false" outlineLevel="0" collapsed="false"/>
    <row r="747" s="1" customFormat="true" ht="13.8" hidden="false" customHeight="false" outlineLevel="0" collapsed="false"/>
    <row r="748" s="1" customFormat="true" ht="13.8" hidden="false" customHeight="false" outlineLevel="0" collapsed="false"/>
    <row r="749" s="1" customFormat="true" ht="13.8" hidden="false" customHeight="false" outlineLevel="0" collapsed="false"/>
    <row r="750" s="1" customFormat="true" ht="13.8" hidden="false" customHeight="false" outlineLevel="0" collapsed="false"/>
    <row r="751" s="1" customFormat="true" ht="13.8" hidden="false" customHeight="false" outlineLevel="0" collapsed="false"/>
    <row r="752" s="1" customFormat="true" ht="13.8" hidden="false" customHeight="false" outlineLevel="0" collapsed="false"/>
    <row r="753" s="1" customFormat="true" ht="13.8" hidden="false" customHeight="false" outlineLevel="0" collapsed="false"/>
    <row r="754" s="1" customFormat="true" ht="13.8" hidden="false" customHeight="false" outlineLevel="0" collapsed="false"/>
    <row r="755" s="1" customFormat="true" ht="13.8" hidden="false" customHeight="false" outlineLevel="0" collapsed="false"/>
    <row r="756" s="1" customFormat="true" ht="13.8" hidden="false" customHeight="false" outlineLevel="0" collapsed="false"/>
    <row r="757" s="1" customFormat="true" ht="13.8" hidden="false" customHeight="false" outlineLevel="0" collapsed="false"/>
    <row r="758" s="1" customFormat="true" ht="13.8" hidden="false" customHeight="false" outlineLevel="0" collapsed="false"/>
    <row r="759" s="1" customFormat="true" ht="13.8" hidden="false" customHeight="false" outlineLevel="0" collapsed="false"/>
    <row r="760" s="1" customFormat="true" ht="13.8" hidden="false" customHeight="false" outlineLevel="0" collapsed="false"/>
    <row r="761" s="1" customFormat="true" ht="13.8" hidden="false" customHeight="false" outlineLevel="0" collapsed="false"/>
    <row r="762" s="1" customFormat="true" ht="13.8" hidden="false" customHeight="false" outlineLevel="0" collapsed="false"/>
    <row r="763" s="1" customFormat="true" ht="13.8" hidden="false" customHeight="false" outlineLevel="0" collapsed="false"/>
    <row r="764" s="1" customFormat="true" ht="13.8" hidden="false" customHeight="false" outlineLevel="0" collapsed="false"/>
    <row r="765" s="1" customFormat="true" ht="13.8" hidden="false" customHeight="false" outlineLevel="0" collapsed="false"/>
    <row r="766" s="1" customFormat="true" ht="13.8" hidden="false" customHeight="false" outlineLevel="0" collapsed="false"/>
    <row r="767" s="1" customFormat="true" ht="13.8" hidden="false" customHeight="false" outlineLevel="0" collapsed="false"/>
    <row r="770" s="1" customFormat="true" ht="13.8" hidden="false" customHeight="false" outlineLevel="0" collapsed="false"/>
    <row r="771" s="1" customFormat="true" ht="13.8" hidden="false" customHeight="false" outlineLevel="0" collapsed="false"/>
    <row r="772" s="1" customFormat="true" ht="13.8" hidden="false" customHeight="false" outlineLevel="0" collapsed="false"/>
    <row r="773" s="1" customFormat="true" ht="13.8" hidden="false" customHeight="false" outlineLevel="0" collapsed="false"/>
    <row r="774" s="1" customFormat="true" ht="13.8" hidden="false" customHeight="false" outlineLevel="0" collapsed="false"/>
    <row r="775" s="1" customFormat="true" ht="13.8" hidden="false" customHeight="false" outlineLevel="0" collapsed="false"/>
    <row r="776" s="1" customFormat="true" ht="13.8" hidden="false" customHeight="false" outlineLevel="0" collapsed="false"/>
    <row r="777" s="1" customFormat="true" ht="13.8" hidden="false" customHeight="false" outlineLevel="0" collapsed="false"/>
    <row r="778" s="1" customFormat="true" ht="13.8" hidden="false" customHeight="false" outlineLevel="0" collapsed="false"/>
    <row r="779" s="1" customFormat="true" ht="13.8" hidden="false" customHeight="false" outlineLevel="0" collapsed="false"/>
    <row r="780" s="1" customFormat="true" ht="13.8" hidden="false" customHeight="false" outlineLevel="0" collapsed="false"/>
    <row r="781" s="1" customFormat="true" ht="13.8" hidden="false" customHeight="false" outlineLevel="0" collapsed="false"/>
    <row r="782" s="1" customFormat="true" ht="13.8" hidden="false" customHeight="false" outlineLevel="0" collapsed="false"/>
    <row r="783" s="1" customFormat="true" ht="13.8" hidden="false" customHeight="false" outlineLevel="0" collapsed="false"/>
    <row r="784" s="1" customFormat="true" ht="13.8" hidden="false" customHeight="false" outlineLevel="0" collapsed="false"/>
    <row r="785" s="1" customFormat="true" ht="13.8" hidden="false" customHeight="false" outlineLevel="0" collapsed="false"/>
    <row r="786" s="1" customFormat="true" ht="13.8" hidden="false" customHeight="false" outlineLevel="0" collapsed="false"/>
    <row r="787" s="1" customFormat="true" ht="13.8" hidden="false" customHeight="false" outlineLevel="0" collapsed="false"/>
    <row r="788" s="1" customFormat="true" ht="13.8" hidden="false" customHeight="false" outlineLevel="0" collapsed="false"/>
    <row r="789" s="1" customFormat="true" ht="13.8" hidden="false" customHeight="false" outlineLevel="0" collapsed="false"/>
    <row r="790" s="1" customFormat="true" ht="13.8" hidden="false" customHeight="false" outlineLevel="0" collapsed="false"/>
    <row r="791" s="1" customFormat="true" ht="13.8" hidden="false" customHeight="false" outlineLevel="0" collapsed="false"/>
    <row r="792" s="1" customFormat="true" ht="13.8" hidden="false" customHeight="false" outlineLevel="0" collapsed="false"/>
    <row r="793" s="1" customFormat="true" ht="13.8" hidden="false" customHeight="false" outlineLevel="0" collapsed="false"/>
    <row r="794" s="1" customFormat="true" ht="13.8" hidden="false" customHeight="false" outlineLevel="0" collapsed="false"/>
    <row r="795" s="1" customFormat="true" ht="13.8" hidden="false" customHeight="false" outlineLevel="0" collapsed="false"/>
    <row r="796" s="1" customFormat="true" ht="13.8" hidden="false" customHeight="false" outlineLevel="0" collapsed="false"/>
    <row r="799" s="1" customFormat="true" ht="13.8" hidden="false" customHeight="false" outlineLevel="0" collapsed="false"/>
    <row r="800" s="1" customFormat="true" ht="13.8" hidden="false" customHeight="false" outlineLevel="0" collapsed="false"/>
    <row r="801" s="1" customFormat="true" ht="13.8" hidden="false" customHeight="false" outlineLevel="0" collapsed="false"/>
    <row r="802" s="1" customFormat="true" ht="13.8" hidden="false" customHeight="false" outlineLevel="0" collapsed="false"/>
    <row r="803" s="1" customFormat="true" ht="13.8" hidden="false" customHeight="false" outlineLevel="0" collapsed="false"/>
    <row r="804" s="1" customFormat="true" ht="13.8" hidden="false" customHeight="false" outlineLevel="0" collapsed="false"/>
    <row r="805" s="1" customFormat="true" ht="13.8" hidden="false" customHeight="false" outlineLevel="0" collapsed="false"/>
    <row r="806" s="1" customFormat="true" ht="13.8" hidden="false" customHeight="false" outlineLevel="0" collapsed="false"/>
    <row r="807" s="1" customFormat="true" ht="13.8" hidden="false" customHeight="false" outlineLevel="0" collapsed="false"/>
    <row r="808" s="1" customFormat="true" ht="13.8" hidden="false" customHeight="false" outlineLevel="0" collapsed="false"/>
    <row r="809" s="1" customFormat="true" ht="13.8" hidden="false" customHeight="false" outlineLevel="0" collapsed="false"/>
    <row r="810" s="1" customFormat="true" ht="13.8" hidden="false" customHeight="false" outlineLevel="0" collapsed="false"/>
    <row r="811" s="1" customFormat="true" ht="13.8" hidden="false" customHeight="false" outlineLevel="0" collapsed="false"/>
    <row r="812" s="1" customFormat="true" ht="13.8" hidden="false" customHeight="false" outlineLevel="0" collapsed="false"/>
    <row r="813" s="1" customFormat="true" ht="13.8" hidden="false" customHeight="false" outlineLevel="0" collapsed="false"/>
    <row r="814" s="1" customFormat="true" ht="13.8" hidden="false" customHeight="false" outlineLevel="0" collapsed="false"/>
    <row r="815" s="1" customFormat="true" ht="13.8" hidden="false" customHeight="false" outlineLevel="0" collapsed="false"/>
    <row r="816" s="1" customFormat="true" ht="13.8" hidden="false" customHeight="false" outlineLevel="0" collapsed="false"/>
    <row r="817" s="1" customFormat="true" ht="13.8" hidden="false" customHeight="false" outlineLevel="0" collapsed="false"/>
    <row r="818" s="1" customFormat="true" ht="13.8" hidden="false" customHeight="false" outlineLevel="0" collapsed="false"/>
    <row r="819" s="1" customFormat="true" ht="13.8" hidden="false" customHeight="false" outlineLevel="0" collapsed="false"/>
    <row r="820" s="1" customFormat="true" ht="13.8" hidden="false" customHeight="false" outlineLevel="0" collapsed="false"/>
    <row r="821" s="1" customFormat="true" ht="13.8" hidden="false" customHeight="false" outlineLevel="0" collapsed="false"/>
    <row r="822" s="1" customFormat="true" ht="13.8" hidden="false" customHeight="false" outlineLevel="0" collapsed="false"/>
    <row r="823" s="1" customFormat="true" ht="13.8" hidden="false" customHeight="false" outlineLevel="0" collapsed="false"/>
    <row r="824" s="1" customFormat="true" ht="13.8" hidden="false" customHeight="false" outlineLevel="0" collapsed="false"/>
    <row r="825" s="1" customFormat="true" ht="13.8" hidden="false" customHeight="false" outlineLevel="0" collapsed="false"/>
    <row r="826" s="1" customFormat="true" ht="13.8" hidden="false" customHeight="false" outlineLevel="0" collapsed="false"/>
    <row r="827" s="1" customFormat="true" ht="13.8" hidden="false" customHeight="false" outlineLevel="0" collapsed="false"/>
    <row r="828" s="1" customFormat="true" ht="13.8" hidden="false" customHeight="false" outlineLevel="0" collapsed="false"/>
    <row r="829" s="1" customFormat="true" ht="13.8" hidden="false" customHeight="false" outlineLevel="0" collapsed="false"/>
    <row r="830" s="1" customFormat="true" ht="13.8" hidden="false" customHeight="false" outlineLevel="0" collapsed="false"/>
    <row r="831" s="1" customFormat="true" ht="13.8" hidden="false" customHeight="false" outlineLevel="0" collapsed="false"/>
    <row r="832" s="1" customFormat="true" ht="13.8" hidden="false" customHeight="false" outlineLevel="0" collapsed="false"/>
    <row r="833" s="1" customFormat="true" ht="13.8" hidden="false" customHeight="false" outlineLevel="0" collapsed="false"/>
    <row r="834" s="1" customFormat="true" ht="13.8" hidden="false" customHeight="false" outlineLevel="0" collapsed="false"/>
    <row r="835" s="1" customFormat="true" ht="13.8" hidden="false" customHeight="false" outlineLevel="0" collapsed="false"/>
    <row r="836" s="1" customFormat="true" ht="13.8" hidden="false" customHeight="false" outlineLevel="0" collapsed="false"/>
    <row r="837" s="1" customFormat="true" ht="13.8" hidden="false" customHeight="false" outlineLevel="0" collapsed="false"/>
    <row r="838" s="1" customFormat="true" ht="13.8" hidden="false" customHeight="false" outlineLevel="0" collapsed="false"/>
    <row r="839" s="1" customFormat="true" ht="13.8" hidden="false" customHeight="false" outlineLevel="0" collapsed="false"/>
    <row r="840" s="1" customFormat="true" ht="13.8" hidden="false" customHeight="false" outlineLevel="0" collapsed="false"/>
    <row r="841" s="1" customFormat="true" ht="13.8" hidden="false" customHeight="false" outlineLevel="0" collapsed="false"/>
    <row r="842" s="1" customFormat="true" ht="13.8" hidden="false" customHeight="false" outlineLevel="0" collapsed="false"/>
    <row r="843" s="1" customFormat="true" ht="13.8" hidden="false" customHeight="false" outlineLevel="0" collapsed="false"/>
    <row r="844" s="1" customFormat="true" ht="13.8" hidden="false" customHeight="false" outlineLevel="0" collapsed="false"/>
    <row r="845" s="1" customFormat="true" ht="13.8" hidden="false" customHeight="false" outlineLevel="0" collapsed="false"/>
    <row r="846" s="1" customFormat="true" ht="13.8" hidden="false" customHeight="false" outlineLevel="0" collapsed="false"/>
    <row r="847" s="1" customFormat="true" ht="13.8" hidden="false" customHeight="false" outlineLevel="0" collapsed="false"/>
    <row r="848" s="1" customFormat="true" ht="13.8" hidden="false" customHeight="false" outlineLevel="0" collapsed="false"/>
    <row r="849" s="1" customFormat="true" ht="13.8" hidden="false" customHeight="false" outlineLevel="0" collapsed="false"/>
    <row r="850" s="1" customFormat="true" ht="13.8" hidden="false" customHeight="false" outlineLevel="0" collapsed="false"/>
    <row r="851" s="1" customFormat="true" ht="13.8" hidden="false" customHeight="false" outlineLevel="0" collapsed="false"/>
    <row r="852" s="1" customFormat="true" ht="13.8" hidden="false" customHeight="false" outlineLevel="0" collapsed="false"/>
    <row r="853" s="1" customFormat="true" ht="13.8" hidden="false" customHeight="false" outlineLevel="0" collapsed="false"/>
    <row r="854" s="1" customFormat="true" ht="13.8" hidden="false" customHeight="false" outlineLevel="0" collapsed="false"/>
    <row r="857" s="1" customFormat="true" ht="13.8" hidden="false" customHeight="false" outlineLevel="0" collapsed="false"/>
    <row r="858" s="1" customFormat="true" ht="13.8" hidden="false" customHeight="false" outlineLevel="0" collapsed="false"/>
    <row r="859" s="1" customFormat="true" ht="13.8" hidden="false" customHeight="false" outlineLevel="0" collapsed="false"/>
    <row r="862" s="1" customFormat="true" ht="13.8" hidden="false" customHeight="false" outlineLevel="0" collapsed="false"/>
    <row r="863" s="1" customFormat="true" ht="13.8" hidden="false" customHeight="false" outlineLevel="0" collapsed="false"/>
    <row r="864" s="1" customFormat="true" ht="13.8" hidden="false" customHeight="false" outlineLevel="0" collapsed="false"/>
    <row r="865" s="1" customFormat="true" ht="13.8" hidden="false" customHeight="false" outlineLevel="0" collapsed="false"/>
    <row r="866" s="1" customFormat="true" ht="13.8" hidden="false" customHeight="false" outlineLevel="0" collapsed="false"/>
    <row r="867" s="1" customFormat="true" ht="13.8" hidden="false" customHeight="false" outlineLevel="0" collapsed="false"/>
    <row r="868" s="1" customFormat="true" ht="13.8" hidden="false" customHeight="false" outlineLevel="0" collapsed="false"/>
    <row r="869" s="1" customFormat="true" ht="13.8" hidden="false" customHeight="false" outlineLevel="0" collapsed="false"/>
    <row r="870" s="1" customFormat="true" ht="13.8" hidden="false" customHeight="false" outlineLevel="0" collapsed="false"/>
    <row r="871" s="1" customFormat="true" ht="13.8" hidden="false" customHeight="false" outlineLevel="0" collapsed="false"/>
    <row r="872" s="1" customFormat="true" ht="13.8" hidden="false" customHeight="false" outlineLevel="0" collapsed="false"/>
    <row r="873" s="1" customFormat="true" ht="13.8" hidden="false" customHeight="false" outlineLevel="0" collapsed="false"/>
    <row r="874" s="1" customFormat="true" ht="13.8" hidden="false" customHeight="false" outlineLevel="0" collapsed="false"/>
    <row r="875" s="1" customFormat="true" ht="13.8" hidden="false" customHeight="false" outlineLevel="0" collapsed="false"/>
    <row r="876" s="1" customFormat="true" ht="13.8" hidden="false" customHeight="false" outlineLevel="0" collapsed="false"/>
    <row r="877" s="1" customFormat="true" ht="13.8" hidden="false" customHeight="false" outlineLevel="0" collapsed="false"/>
    <row r="878" s="1" customFormat="true" ht="13.8" hidden="false" customHeight="false" outlineLevel="0" collapsed="false"/>
    <row r="879" s="1" customFormat="true" ht="13.8" hidden="false" customHeight="false" outlineLevel="0" collapsed="false"/>
    <row r="882" s="1" customFormat="true" ht="13.8" hidden="false" customHeight="false" outlineLevel="0" collapsed="false"/>
    <row r="883" s="1" customFormat="true" ht="13.8" hidden="false" customHeight="false" outlineLevel="0" collapsed="false"/>
    <row r="884" s="1" customFormat="true" ht="13.8" hidden="false" customHeight="false" outlineLevel="0" collapsed="false"/>
    <row r="885" s="1" customFormat="true" ht="13.8" hidden="false" customHeight="false" outlineLevel="0" collapsed="false"/>
    <row r="886" s="1" customFormat="true" ht="13.8" hidden="false" customHeight="false" outlineLevel="0" collapsed="false"/>
    <row r="887" s="1" customFormat="true" ht="13.8" hidden="false" customHeight="false" outlineLevel="0" collapsed="false"/>
    <row r="890" s="1" customFormat="true" ht="13.8" hidden="false" customHeight="false" outlineLevel="0" collapsed="false"/>
    <row r="891" s="1" customFormat="true" ht="13.8" hidden="false" customHeight="false" outlineLevel="0" collapsed="false"/>
    <row r="892" s="1" customFormat="true" ht="13.8" hidden="false" customHeight="false" outlineLevel="0" collapsed="false"/>
    <row r="893" s="1" customFormat="true" ht="13.8" hidden="false" customHeight="false" outlineLevel="0" collapsed="false"/>
    <row r="896" s="1" customFormat="true" ht="13.8" hidden="false" customHeight="false" outlineLevel="0" collapsed="false"/>
    <row r="897" s="1" customFormat="true" ht="13.8" hidden="false" customHeight="false" outlineLevel="0" collapsed="false"/>
    <row r="898" s="1" customFormat="true" ht="13.8" hidden="false" customHeight="false" outlineLevel="0" collapsed="false"/>
    <row r="901" s="1" customFormat="true" ht="13.8" hidden="false" customHeight="false" outlineLevel="0" collapsed="false"/>
    <row r="902" s="1" customFormat="true" ht="13.8" hidden="false" customHeight="false" outlineLevel="0" collapsed="false"/>
    <row r="905" s="1" customFormat="true" ht="13.8" hidden="false" customHeight="false" outlineLevel="0" collapsed="false"/>
    <row r="906" s="1" customFormat="true" ht="13.8" hidden="false" customHeight="false" outlineLevel="0" collapsed="false"/>
    <row r="907" s="1" customFormat="true" ht="13.8" hidden="false" customHeight="false" outlineLevel="0" collapsed="false"/>
    <row r="908" s="1" customFormat="true" ht="13.8" hidden="false" customHeight="false" outlineLevel="0" collapsed="false"/>
    <row r="909" s="1" customFormat="true" ht="13.8" hidden="false" customHeight="false" outlineLevel="0" collapsed="false"/>
    <row r="910" s="1" customFormat="true" ht="13.8" hidden="false" customHeight="false" outlineLevel="0" collapsed="false"/>
    <row r="911" s="1" customFormat="true" ht="13.8" hidden="false" customHeight="false" outlineLevel="0" collapsed="false"/>
    <row r="912" s="1" customFormat="true" ht="13.8" hidden="false" customHeight="false" outlineLevel="0" collapsed="false"/>
    <row r="913" s="1" customFormat="true" ht="13.8" hidden="false" customHeight="false" outlineLevel="0" collapsed="false"/>
    <row r="914" s="1" customFormat="true" ht="13.8" hidden="false" customHeight="false" outlineLevel="0" collapsed="false"/>
    <row r="915" s="1" customFormat="true" ht="13.8" hidden="false" customHeight="false" outlineLevel="0" collapsed="false"/>
    <row r="916" s="1" customFormat="true" ht="13.8" hidden="false" customHeight="false" outlineLevel="0" collapsed="false"/>
    <row r="917" s="1" customFormat="true" ht="13.8" hidden="false" customHeight="false" outlineLevel="0" collapsed="false"/>
    <row r="918" s="1" customFormat="true" ht="13.8" hidden="false" customHeight="false" outlineLevel="0" collapsed="false"/>
    <row r="919" s="1" customFormat="true" ht="13.8" hidden="false" customHeight="false" outlineLevel="0" collapsed="false"/>
    <row r="920" s="1" customFormat="true" ht="13.8" hidden="false" customHeight="false" outlineLevel="0" collapsed="false"/>
    <row r="921" s="1" customFormat="true" ht="13.8" hidden="false" customHeight="false" outlineLevel="0" collapsed="false"/>
    <row r="922" s="1" customFormat="true" ht="13.8" hidden="false" customHeight="false" outlineLevel="0" collapsed="false"/>
    <row r="923" s="1" customFormat="true" ht="13.8" hidden="false" customHeight="false" outlineLevel="0" collapsed="false"/>
    <row r="924" s="1" customFormat="true" ht="13.8" hidden="false" customHeight="false" outlineLevel="0" collapsed="false"/>
    <row r="925" s="1" customFormat="true" ht="13.8" hidden="false" customHeight="false" outlineLevel="0" collapsed="false"/>
    <row r="926" s="1" customFormat="true" ht="13.8" hidden="false" customHeight="false" outlineLevel="0" collapsed="false"/>
    <row r="927" s="1" customFormat="true" ht="13.8" hidden="false" customHeight="false" outlineLevel="0" collapsed="false"/>
    <row r="928" s="1" customFormat="true" ht="13.8" hidden="false" customHeight="false" outlineLevel="0" collapsed="false"/>
    <row r="929" s="1" customFormat="true" ht="13.8" hidden="false" customHeight="false" outlineLevel="0" collapsed="false"/>
    <row r="930" s="1" customFormat="true" ht="13.8" hidden="false" customHeight="false" outlineLevel="0" collapsed="false"/>
    <row r="931" s="1" customFormat="true" ht="13.8" hidden="false" customHeight="false" outlineLevel="0" collapsed="false"/>
    <row r="932" s="1" customFormat="true" ht="13.8" hidden="false" customHeight="false" outlineLevel="0" collapsed="false"/>
    <row r="933" s="1" customFormat="true" ht="13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83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B17:E17"/>
    <mergeCell ref="E19:E24"/>
    <mergeCell ref="B20:D20"/>
    <mergeCell ref="B21:C21"/>
    <mergeCell ref="B22:C22"/>
    <mergeCell ref="B23:C23"/>
    <mergeCell ref="B24:C24"/>
    <mergeCell ref="B25:E25"/>
    <mergeCell ref="E27:E28"/>
    <mergeCell ref="B28:C28"/>
    <mergeCell ref="B29:E29"/>
    <mergeCell ref="E31:E32"/>
    <mergeCell ref="B32:C32"/>
    <mergeCell ref="B33:E33"/>
    <mergeCell ref="F34:F43"/>
    <mergeCell ref="B35:D35"/>
    <mergeCell ref="E36:E37"/>
    <mergeCell ref="B37:C37"/>
    <mergeCell ref="E38:E41"/>
    <mergeCell ref="B39:C39"/>
    <mergeCell ref="B40:C40"/>
    <mergeCell ref="B41:C41"/>
    <mergeCell ref="E42:E43"/>
    <mergeCell ref="B43:C43"/>
    <mergeCell ref="E44:E45"/>
    <mergeCell ref="F44:F45"/>
    <mergeCell ref="B45:C45"/>
    <mergeCell ref="B46:E46"/>
    <mergeCell ref="E48:E54"/>
    <mergeCell ref="F48:F54"/>
    <mergeCell ref="B49:C49"/>
    <mergeCell ref="B50:C50"/>
    <mergeCell ref="B51:C51"/>
    <mergeCell ref="B52:C52"/>
    <mergeCell ref="B53:C53"/>
    <mergeCell ref="B54:C54"/>
    <mergeCell ref="E55:E63"/>
    <mergeCell ref="F55:F62"/>
    <mergeCell ref="B56:D56"/>
    <mergeCell ref="B57:C57"/>
    <mergeCell ref="B58:C58"/>
    <mergeCell ref="B59:C59"/>
    <mergeCell ref="B60:C60"/>
    <mergeCell ref="B61:C61"/>
    <mergeCell ref="B62:C62"/>
    <mergeCell ref="B63:C63"/>
    <mergeCell ref="B64:E64"/>
    <mergeCell ref="E67:E95"/>
    <mergeCell ref="F67:F74"/>
    <mergeCell ref="B68:D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D84"/>
    <mergeCell ref="B85:C85"/>
    <mergeCell ref="B86:C86"/>
    <mergeCell ref="B87:C87"/>
    <mergeCell ref="B88:C89"/>
    <mergeCell ref="D88:D89"/>
    <mergeCell ref="B90:D90"/>
    <mergeCell ref="B91:C91"/>
    <mergeCell ref="B92:C92"/>
    <mergeCell ref="B93:C93"/>
    <mergeCell ref="B94:C94"/>
    <mergeCell ref="B95:C95"/>
    <mergeCell ref="B96:E96"/>
    <mergeCell ref="E99:E100"/>
    <mergeCell ref="F99:F100"/>
    <mergeCell ref="B100:C100"/>
    <mergeCell ref="E101:E102"/>
    <mergeCell ref="F101:F102"/>
    <mergeCell ref="B102:C102"/>
    <mergeCell ref="E104:E105"/>
    <mergeCell ref="F104:F105"/>
    <mergeCell ref="B105:C105"/>
    <mergeCell ref="E107:E120"/>
    <mergeCell ref="F107:F120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E121:E123"/>
    <mergeCell ref="F121:F122"/>
    <mergeCell ref="B122:C122"/>
    <mergeCell ref="B123:C123"/>
    <mergeCell ref="E124:E128"/>
    <mergeCell ref="F124:F125"/>
    <mergeCell ref="B125:D125"/>
    <mergeCell ref="B126:C126"/>
    <mergeCell ref="B127:D127"/>
    <mergeCell ref="B128:C128"/>
    <mergeCell ref="E129:E130"/>
    <mergeCell ref="F129:F130"/>
    <mergeCell ref="B130:C130"/>
    <mergeCell ref="E131:E132"/>
    <mergeCell ref="F131:F132"/>
    <mergeCell ref="B132:C132"/>
    <mergeCell ref="E134:E142"/>
    <mergeCell ref="B135:C135"/>
    <mergeCell ref="B136:C136"/>
    <mergeCell ref="B137:C137"/>
    <mergeCell ref="B138:C138"/>
    <mergeCell ref="B139:C139"/>
    <mergeCell ref="B140:C140"/>
    <mergeCell ref="B141:D141"/>
    <mergeCell ref="B142:C142"/>
    <mergeCell ref="E143:E144"/>
    <mergeCell ref="B144:C144"/>
    <mergeCell ref="E145:E146"/>
    <mergeCell ref="B146:C146"/>
    <mergeCell ref="E147:E148"/>
    <mergeCell ref="B148:C148"/>
    <mergeCell ref="E149:E150"/>
    <mergeCell ref="B150:C150"/>
    <mergeCell ref="E153:E154"/>
    <mergeCell ref="F153:F154"/>
    <mergeCell ref="B154:C154"/>
    <mergeCell ref="E155:E157"/>
    <mergeCell ref="F155:F156"/>
    <mergeCell ref="B156:C156"/>
    <mergeCell ref="B157:C157"/>
    <mergeCell ref="E160:E161"/>
    <mergeCell ref="F160:F161"/>
    <mergeCell ref="B161:C161"/>
    <mergeCell ref="E162:E167"/>
    <mergeCell ref="F162:F197"/>
    <mergeCell ref="B163:C163"/>
    <mergeCell ref="B164:C164"/>
    <mergeCell ref="B165:C165"/>
    <mergeCell ref="B166:C166"/>
    <mergeCell ref="B167:C167"/>
    <mergeCell ref="E168:E173"/>
    <mergeCell ref="B169:C169"/>
    <mergeCell ref="B170:C170"/>
    <mergeCell ref="B171:C171"/>
    <mergeCell ref="B172:C172"/>
    <mergeCell ref="B173:C173"/>
    <mergeCell ref="E174:E175"/>
    <mergeCell ref="B175:C175"/>
    <mergeCell ref="E176:E182"/>
    <mergeCell ref="B177:C177"/>
    <mergeCell ref="B178:C178"/>
    <mergeCell ref="B179:C179"/>
    <mergeCell ref="B180:C180"/>
    <mergeCell ref="B181:C181"/>
    <mergeCell ref="B182:C182"/>
    <mergeCell ref="E183:E189"/>
    <mergeCell ref="B184:C184"/>
    <mergeCell ref="B185:C185"/>
    <mergeCell ref="B186:C186"/>
    <mergeCell ref="B187:C187"/>
    <mergeCell ref="B188:C188"/>
    <mergeCell ref="B189:C189"/>
    <mergeCell ref="E190:E196"/>
    <mergeCell ref="B191:C191"/>
    <mergeCell ref="B192:C192"/>
    <mergeCell ref="B193:C193"/>
    <mergeCell ref="B194:C194"/>
    <mergeCell ref="B195:C195"/>
    <mergeCell ref="B196:C196"/>
    <mergeCell ref="B197:C197"/>
    <mergeCell ref="E199:E200"/>
    <mergeCell ref="B200:C200"/>
    <mergeCell ref="E201:E202"/>
    <mergeCell ref="B202:C202"/>
    <mergeCell ref="E205:E206"/>
    <mergeCell ref="B206:C206"/>
    <mergeCell ref="E207:E208"/>
    <mergeCell ref="F207:F208"/>
    <mergeCell ref="B208:C208"/>
    <mergeCell ref="E209:E210"/>
    <mergeCell ref="B210:C210"/>
    <mergeCell ref="E213:E218"/>
    <mergeCell ref="B214:C214"/>
    <mergeCell ref="B215:C215"/>
    <mergeCell ref="B216:C216"/>
    <mergeCell ref="B217:C217"/>
    <mergeCell ref="B218:C218"/>
    <mergeCell ref="E219:E220"/>
    <mergeCell ref="B220:C220"/>
    <mergeCell ref="E221:E222"/>
    <mergeCell ref="B222:C222"/>
    <mergeCell ref="E223:E225"/>
    <mergeCell ref="B224:C224"/>
    <mergeCell ref="B225:C225"/>
    <mergeCell ref="E226:E227"/>
    <mergeCell ref="B227:C227"/>
    <mergeCell ref="E230:E231"/>
    <mergeCell ref="B231:C231"/>
    <mergeCell ref="B232:E232"/>
    <mergeCell ref="E234:E235"/>
    <mergeCell ref="B235:C235"/>
    <mergeCell ref="B236:E236"/>
    <mergeCell ref="E238:E239"/>
    <mergeCell ref="B239:C239"/>
    <mergeCell ref="E240:E241"/>
    <mergeCell ref="B241:C241"/>
    <mergeCell ref="E242:E243"/>
    <mergeCell ref="B243:C243"/>
    <mergeCell ref="E244:E245"/>
    <mergeCell ref="B245:C245"/>
    <mergeCell ref="E246:E248"/>
    <mergeCell ref="B247:C247"/>
    <mergeCell ref="B248:C248"/>
    <mergeCell ref="E249:E255"/>
    <mergeCell ref="B250:C250"/>
    <mergeCell ref="B251:C251"/>
    <mergeCell ref="B252:C252"/>
    <mergeCell ref="B253:C253"/>
    <mergeCell ref="B254:C254"/>
    <mergeCell ref="B255:C255"/>
    <mergeCell ref="E256:E257"/>
    <mergeCell ref="B257:C257"/>
    <mergeCell ref="E258:E259"/>
    <mergeCell ref="B259:C259"/>
    <mergeCell ref="E260:E261"/>
    <mergeCell ref="B261:C261"/>
    <mergeCell ref="E262:E263"/>
    <mergeCell ref="B263:C263"/>
    <mergeCell ref="E264:E265"/>
    <mergeCell ref="B265:C265"/>
    <mergeCell ref="E266:E267"/>
    <mergeCell ref="B267:C267"/>
    <mergeCell ref="E268:E269"/>
    <mergeCell ref="B269:C269"/>
    <mergeCell ref="E270:E271"/>
    <mergeCell ref="B271:C271"/>
    <mergeCell ref="E272:E273"/>
    <mergeCell ref="B273:C273"/>
    <mergeCell ref="E274:E275"/>
    <mergeCell ref="B275:C275"/>
    <mergeCell ref="E276:E277"/>
    <mergeCell ref="B277:C277"/>
    <mergeCell ref="E278:E279"/>
    <mergeCell ref="B279:C279"/>
    <mergeCell ref="E280:E283"/>
    <mergeCell ref="B281:C281"/>
    <mergeCell ref="B282:C282"/>
    <mergeCell ref="B283:C283"/>
    <mergeCell ref="E284:E290"/>
    <mergeCell ref="B285:C285"/>
    <mergeCell ref="B286:C286"/>
    <mergeCell ref="B287:C287"/>
    <mergeCell ref="B288:C288"/>
    <mergeCell ref="B289:C289"/>
    <mergeCell ref="B290:C290"/>
    <mergeCell ref="E291:E292"/>
    <mergeCell ref="B292:C292"/>
    <mergeCell ref="B293:E293"/>
    <mergeCell ref="B295:E295"/>
    <mergeCell ref="B296:E296"/>
    <mergeCell ref="B297:E297"/>
    <mergeCell ref="B298:E298"/>
  </mergeCells>
  <printOptions headings="false" gridLines="false" gridLinesSet="true" horizontalCentered="true" verticalCentered="false"/>
  <pageMargins left="1.18125" right="0.299305555555556" top="1.20416666666667" bottom="0.890972222222222" header="0.7875" footer="0.00208333333333333"/>
  <pageSetup paperSize="9" scale="41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&amp;C&amp;"Arial,Normal"&amp;10&amp;KffffffPREFEITURA MUNICIPAL DE SÃO ROQUE DO CANAÃ
Estado do Espírito Santo
SECRETARIA MUNICIPAL DE OBRAS E SERVIÇOS URBANOS – SETOR DE ENGENHARIA</oddHeader>
    <oddFooter>&amp;C&amp;"Arial,Normal"&amp;12&amp;KffffffRua Lourenço Roldi, 88 – Bairro São Roquinho
                                CEP: 29665-000 – Telefax (027) 3729-1300 – CNPJ (MF) 01.612.865/0001-71 – São Roque do Canaã – ES&amp;10 Lourenço Roldi, 88 – Bairro São Roquinho
CEP: 29665-000 – Telefax (027) 3729-1300 – CNPJ (MF) 01.612.865/0001-71 – São Roque do Canaã – ESurenço Roldi, 88 – Bairro São Roquinho
CEP: 29665-000 – Telefax (027) 3729-1300 – CNPJ (MF) 01.612.865/0001-71 – São Roque do Canaã – ESo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3" manualBreakCount="3">
    <brk id="105" man="true" max="16383" min="0"/>
    <brk id="203" man="true" max="16383" min="0"/>
    <brk id="283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6709</TotalTime>
  <Application>LibreOffice/7.4.1.2$Windows_X86_64 LibreOffice_project/3c58a8f3a960df8bc8fd77b461821e42c061c5f0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2025-08-07T08:12:09Z</cp:lastPrinted>
  <dcterms:modified xsi:type="dcterms:W3CDTF">2025-08-07T08:19:26Z</dcterms:modified>
  <cp:revision>539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