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2" sheetId="1" state="visible" r:id="rId2"/>
    <sheet name="MEMO CALCULO 02" sheetId="2" state="visible" r:id="rId3"/>
  </sheets>
  <definedNames>
    <definedName function="false" hidden="false" localSheetId="0" name="_xlnm.Print_Area" vbProcedure="false">'MEDIÇÃO 2'!$A$1:$N$214</definedName>
    <definedName function="false" hidden="false" localSheetId="0" name="_xlnm.Print_Titles" vbProcedure="false">'MEDIÇÃO 2'!$A:$N,'MEDIÇÃO 2'!$1:$11</definedName>
    <definedName function="false" hidden="false" localSheetId="1" name="_xlnm.Print_Area" vbProcedure="false">'MEMO CALCULO 02'!$A$1:$E$141</definedName>
    <definedName function="false" hidden="false" localSheetId="0" name="_xlnm.Print_Area" vbProcedure="false">'MEDIÇÃO 2'!$A$1:$N$213</definedName>
    <definedName function="false" hidden="false" localSheetId="0" name="_xlnm.Print_Area_0_0" vbProcedure="false">'MEDIÇÃO 2'!$A$1:$N$212</definedName>
    <definedName function="false" hidden="false" localSheetId="0" name="_xlnm.Print_Area_0_0_0" vbProcedure="false">'MEDIÇÃO 2'!$A$1:$N$210</definedName>
    <definedName function="false" hidden="false" localSheetId="0" name="_xlnm.Print_Area_0_0_0_0" vbProcedure="false">'MEDIÇÃO 2'!$A$13:$N$212</definedName>
    <definedName function="false" hidden="false" localSheetId="0" name="_xlnm.Print_Area_0_0_0_0_0" vbProcedure="false">'MEDIÇÃO 2'!$A$13:$N$209</definedName>
    <definedName function="false" hidden="false" localSheetId="0" name="_xlnm.Print_Titles" vbProcedure="false">'MEDIÇÃO 2'!$A:$N,'MEDIÇÃO 2'!$13:$19</definedName>
    <definedName function="false" hidden="false" localSheetId="1" name="_xlnm.Print_Area" vbProcedure="false">'MEMO CALCULO 02'!$A$1:$E$142</definedName>
    <definedName function="false" hidden="false" localSheetId="1" name="_xlnm.Print_Area_0_0" vbProcedure="false">'MEMO CALCULO 02'!$A$1:$E$142</definedName>
    <definedName function="false" hidden="false" localSheetId="1" name="_xlnm.Print_Area_0_0_0_0" vbProcedure="false">'MEMO CALCULO 02'!$A$1:$E$139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<sst xmlns="http://schemas.openxmlformats.org/spreadsheetml/2006/main" count="652" uniqueCount="484">
  <si>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</si>
  <si>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</si>
  <si>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04/06/2025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</si>
  <si>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 CENTRO DE CONVIVÊNCIA E FORTALECIMENTO DE VÍNCULOS</t>
    </r>
  </si>
  <si>
    <t xml:space="preserve">CONTRATO Nº:</t>
  </si>
  <si>
    <t xml:space="preserve">037/2025</t>
  </si>
  <si>
    <t xml:space="preserve">Assinatura: 24/03/2025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</si>
  <si>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</si>
  <si>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</si>
  <si>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DISTRITO DE SÃO JACINTO, SÃO ROQUE DO CANAÃ-ES</t>
    </r>
  </si>
  <si>
    <t xml:space="preserve">PERÍODO:</t>
  </si>
  <si>
    <t xml:space="preserve">a </t>
  </si>
  <si>
    <t xml:space="preserve">PRAZO:</t>
  </si>
  <si>
    <t xml:space="preserve">240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</si>
  <si>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 xml:space="preserve">DELFIN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</si>
  <si>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</si>
  <si>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</si>
  <si>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</si>
  <si>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</si>
  <si>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</si>
  <si>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</si>
  <si>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</si>
  <si>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</si>
  <si>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02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</si>
  <si>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</si>
  <si>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</si>
  <si>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</si>
  <si>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</si>
  <si>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</si>
  <si>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</si>
  <si>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</si>
  <si>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</si>
  <si>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</si>
  <si>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1.3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</si>
  <si>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</si>
  <si>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m</t>
  </si>
  <si>
    <t xml:space="preserve">SERVIÇOS PRELIMINARES</t>
  </si>
  <si>
    <t xml:space="preserve">2.1</t>
  </si>
  <si>
    <t xml:space="preserve">Locação de obra com gabarito de madeira</t>
  </si>
  <si>
    <t xml:space="preserve">MOVIMENTAÇÃO DE TERRA</t>
  </si>
  <si>
    <t xml:space="preserve">3.1</t>
  </si>
  <si>
    <t xml:space="preserve">Escavação manual em material de 1a. Categoria, até 1.50 m de profundidade</t>
  </si>
  <si>
    <t xml:space="preserve">m3</t>
  </si>
  <si>
    <t xml:space="preserve">3.2</t>
  </si>
  <si>
    <t xml:space="preserve">Reaterro apiloado de cavas de fundação, em camadas de 20 cm</t>
  </si>
  <si>
    <t xml:space="preserve">3.3</t>
  </si>
  <si>
    <t xml:space="preserve">Aterro com areia em áreas de calçada, inclusive fornecimento e adensamento</t>
  </si>
  <si>
    <t xml:space="preserve">INFRAESTRUTURA</t>
  </si>
  <si>
    <t xml:space="preserve">4.1</t>
  </si>
  <si>
    <t xml:space="preserve">Fornecimento, preparo e aplicação de concreto magro com consumo mínimo de cimento de 250 kg/m3 (brita 1 e 2) - (5% de perdas já incluído no custo)</t>
  </si>
  <si>
    <t xml:space="preserve">4.2</t>
  </si>
  <si>
    <t xml:space="preserve">Fornecimento, preparo e aplicação de concreto fck=20 mpa (brita 1 e 2) - (5% de perdas já incluído no custo)</t>
  </si>
  <si>
    <t xml:space="preserve">4.3</t>
  </si>
  <si>
    <t xml:space="preserve">Fôrma de chapa compensada resinada 12mm, levando-se em conta a utilização 3 vezes (incluido o material, corte, montagem, escoramento e desfôrma)</t>
  </si>
  <si>
    <t xml:space="preserve">4.4</t>
  </si>
  <si>
    <t xml:space="preserve">Fornecimento, preparo e aplicação de concreto fck=25 mpa (brita 1 e 2) - (5% de perdas já incluído no custo)</t>
  </si>
  <si>
    <t xml:space="preserve">4.5</t>
  </si>
  <si>
    <t xml:space="preserve">Fornecimento, dobragem e colocação em fôrma, de armadura ca-60 b fina, diâmetro de 4.0 a 7.0mm</t>
  </si>
  <si>
    <t xml:space="preserve">kg</t>
  </si>
  <si>
    <t xml:space="preserve">4.6</t>
  </si>
  <si>
    <t xml:space="preserve">Fornecimento, dobragem e colocação em fôrma, de armadura ca-50 a média, diâmetro de 6.3 a 10.0 mm</t>
  </si>
  <si>
    <t xml:space="preserve">4.7</t>
  </si>
  <si>
    <t xml:space="preserve">Aplicação de lona plástica para execução de pavimentos de concreto</t>
  </si>
  <si>
    <t xml:space="preserve">m²</t>
  </si>
  <si>
    <t xml:space="preserve">SUPERESTRUTURA</t>
  </si>
  <si>
    <t xml:space="preserve">5.1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</si>
  <si>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</si>
  <si>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5.2</t>
  </si>
  <si>
    <t xml:space="preserve">5.3</t>
  </si>
  <si>
    <t xml:space="preserve">5.4</t>
  </si>
  <si>
    <t xml:space="preserve">5.5</t>
  </si>
  <si>
    <t xml:space="preserve">Laje pré-fabricada treliçada, sobrecarga 300 kg/m2, vão de 3.5m a 4.3m, capeamento 4cm, esp. 12cm, fck = 150 kg/cm2</t>
  </si>
  <si>
    <t xml:space="preserve">5.6</t>
  </si>
  <si>
    <t xml:space="preserve">Pintura impermeabilizante com igolflex ou equivalente a 3 demãos</t>
  </si>
  <si>
    <t xml:space="preserve">PAREDES E PAINÉIS</t>
  </si>
  <si>
    <t xml:space="preserve">6.1.1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</si>
  <si>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</si>
  <si>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6.1.2</t>
  </si>
  <si>
    <t xml:space="preserve">Verga/contraverga reta de concreto armado 10 x 5 cm, fck = 15 mpa, inclusive forma, armação e desforma</t>
  </si>
  <si>
    <t xml:space="preserve">6.1.3</t>
  </si>
  <si>
    <t xml:space="preserve">Chapisco de argamassa de cimento e areia média ou grossa lavada, no traço 1:3, espessura 5 mm</t>
  </si>
  <si>
    <t xml:space="preserve">6.1.4</t>
  </si>
  <si>
    <t xml:space="preserve">Emboço de argamassa de cimento, cal hidratada ch1 e areia média ou grossa lavada no traço 1:0.5:6, espessura 20 mm</t>
  </si>
  <si>
    <t xml:space="preserve">Reboco de argamassa de cimento, cal hidratada ch1 e areia média ou grossa lavada no traço 1:0.5:6, espessura 5mm</t>
  </si>
  <si>
    <t xml:space="preserve">REVESTIMENTOS</t>
  </si>
  <si>
    <t xml:space="preserve">7.1</t>
  </si>
  <si>
    <t xml:space="preserve">Azulejo branco 15 x 15 cm, juntas a prumo, assentado com argamassa de cimento colante, inclusive rejuntamento com cimento branco, marcas de referência eliane, cecrisa ou portobello</t>
  </si>
  <si>
    <t xml:space="preserve">Rodapé de mármore ou granito, assentado com argamassa de cimento, cal hidratada ch1 e areia no traço 1:0,5:8, incl. Rejuntamento com cimento branco, h=7cm</t>
  </si>
  <si>
    <t xml:space="preserve">PISOS</t>
  </si>
  <si>
    <t xml:space="preserve">8.1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</si>
  <si>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</si>
  <si>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8.2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</si>
  <si>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</si>
  <si>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8.3</t>
  </si>
  <si>
    <t xml:space="preserve">Passeio de cimentado camurçado com argamassa de cimento e areia no traço 1:3 esp. 1.5cm, e lastro de concreto com 8cm de espessura, inclusive preparo de caixa</t>
  </si>
  <si>
    <t xml:space="preserve">8.4</t>
  </si>
  <si>
    <t xml:space="preserve">Fornecimento e assentamento de ladrilho hidráulico pastilhado, vermelho, dim. 20x20 cm, esp. 1.5cm, assentado com pasta de cimento colante, exclusive regularização e lastro</t>
  </si>
  <si>
    <t xml:space="preserve">8.5</t>
  </si>
  <si>
    <t xml:space="preserve">Soleira de granito esp. 2 cm e largura de 15 cm</t>
  </si>
  <si>
    <t xml:space="preserve">TETOS E FORROS</t>
  </si>
  <si>
    <t xml:space="preserve">9.1</t>
  </si>
  <si>
    <t xml:space="preserve">Forro de gesso acabamento tipo liso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</si>
  <si>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</si>
  <si>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</si>
  <si>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</si>
  <si>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</si>
  <si>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</si>
  <si>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</si>
  <si>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 em paredes e forros, aplicação manual, com três demão de tinta látex acrílico premium, referência coral e metalatex, inclusive uma demão de liquido selador acrílico,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</si>
  <si>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</si>
  <si>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</si>
  <si>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</si>
  <si>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</si>
  <si>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</si>
  <si>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</si>
  <si>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10.3</t>
  </si>
  <si>
    <t xml:space="preserve">SOBRE METAL</t>
  </si>
  <si>
    <t xml:space="preserve">10.3.1</t>
  </si>
  <si>
    <t xml:space="preserve">Pintura sobre metal, aplicação manual, com duas demãos de tinta esmalte sintético, referência suvinil, coral ou metalatex, inclusive uma demão de fundo anticorrosivo</t>
  </si>
  <si>
    <t xml:space="preserve">10.4</t>
  </si>
  <si>
    <t xml:space="preserve">SOBRE PISOS</t>
  </si>
  <si>
    <t xml:space="preserve">10.4.1</t>
  </si>
  <si>
    <t xml:space="preserve">Pintura sobre concreto ou blocos cerâmicos aparentes, aplicação manual, com duas demãos de verniz acrílico a base de água, acabamento fosco, referência suvinil, coral, metalatex ou equivalente</t>
  </si>
  <si>
    <t xml:space="preserve">VIDROS E ESPELHOS</t>
  </si>
  <si>
    <t xml:space="preserve">11.1</t>
  </si>
  <si>
    <t xml:space="preserve">Vidro plano transparente liso, com 4 mm de espessura</t>
  </si>
  <si>
    <t xml:space="preserve">11.2</t>
  </si>
  <si>
    <t xml:space="preserve">Espelho para banheiros espessura 4 mm, incluindo chapa compensada 10 mm, moldura de alumínio em perfil l 3/4", fixado com parafusos cromados</t>
  </si>
  <si>
    <t xml:space="preserve">11.3</t>
  </si>
  <si>
    <t xml:space="preserve">Instalação de vidro temperado, e = 10 mm, encaixado em perfil u</t>
  </si>
  <si>
    <t xml:space="preserve">INSTALAÇÕES ELÉTRICAS</t>
  </si>
  <si>
    <t xml:space="preserve">12.1</t>
  </si>
  <si>
    <t xml:space="preserve">PADRÃO DE ENERGIA</t>
  </si>
  <si>
    <t xml:space="preserve">12.1.1</t>
  </si>
  <si>
    <t xml:space="preserve">Padrão de entrada de energia elétrica, trifásico, entrada aérea, a 4 fios, carga instalada em muro de 26001 até 34000w - 220/127v</t>
  </si>
  <si>
    <t xml:space="preserve">und</t>
  </si>
  <si>
    <t xml:space="preserve">12.1.2</t>
  </si>
  <si>
    <t xml:space="preserve">Mureta de medição utilizando arg. Cimento, cal e areia, dimensões 1100x2000x200mm, com pilares e cintas, revestido com chapisco e reboco, inclusive pintura emassamento e pintura acrílica a três demãos, exclusive cobertura</t>
  </si>
  <si>
    <t xml:space="preserve">12.2</t>
  </si>
  <si>
    <t xml:space="preserve">QUADRO DE DISTRIBUIÇÃO</t>
  </si>
  <si>
    <t xml:space="preserve">12.2.1</t>
  </si>
  <si>
    <t xml:space="preserve">Quadro de distribuição de energia, de embutir, com 24 divisões modulares, com barramento</t>
  </si>
  <si>
    <t xml:space="preserve">12.3</t>
  </si>
  <si>
    <t xml:space="preserve">12.3.1</t>
  </si>
  <si>
    <t xml:space="preserve">Mini-disjuntor monopolar 10a, curva c, 5ka, 127/220vca, referência siemens, ge, schneider ou equivalente</t>
  </si>
  <si>
    <t xml:space="preserve">12.3.2</t>
  </si>
  <si>
    <t xml:space="preserve">Mini-disjuntor monopolar 16a, curva c, 5ka, 127/220vca, referência siemens, ge, schneider ou equivalente</t>
  </si>
  <si>
    <t xml:space="preserve">12.3.3</t>
  </si>
  <si>
    <t xml:space="preserve">Mini-disjuntor monopolar 25a, curva c, 5ka, 127/220vca, referência siemens, ge, schneider ou equivalente</t>
  </si>
  <si>
    <t xml:space="preserve">12.3.4</t>
  </si>
  <si>
    <t xml:space="preserve">Mini-disjuntor monopolar 32a, curva c, 5ka, 127/220vca, referência siemens, ge, schneider ou equivalente</t>
  </si>
  <si>
    <t xml:space="preserve">12.3.5</t>
  </si>
  <si>
    <t xml:space="preserve">Mini-disjuntor monopolar 40a, curva c, 5ka, 127/220vca, referência siemens, ge, schneider ou equivalente</t>
  </si>
  <si>
    <t xml:space="preserve">12.3.6</t>
  </si>
  <si>
    <t xml:space="preserve">Mini-disjuntor bipolar 16a, curva c, 5ka, 127/220vca, referência siemens, ge, schneider ou equivalente</t>
  </si>
  <si>
    <t xml:space="preserve">12.3.7</t>
  </si>
  <si>
    <t xml:space="preserve">Mini-disjuntor tripolar 90 a, curva c, 5ka, 127/220vca, referência siemens, ge, schneider ou equivalente</t>
  </si>
  <si>
    <t xml:space="preserve">12.3.8</t>
  </si>
  <si>
    <t xml:space="preserve">Interruptor diferencial bipolar dr 25a, 30ma ? 6ka, referência siemens, schneider, weg ou equivalente</t>
  </si>
  <si>
    <t xml:space="preserve">12.3.9</t>
  </si>
  <si>
    <t xml:space="preserve">Interruptor diferencial bipolar dr 40a, 30ma ? 6ka, referência siemens, schneider, weg ou equivalente</t>
  </si>
  <si>
    <t xml:space="preserve">12.4</t>
  </si>
  <si>
    <t xml:space="preserve">PONTOS ELÉTRICOS/ CABOS E ELETRODUTOS</t>
  </si>
  <si>
    <t xml:space="preserve">12.4.1</t>
  </si>
  <si>
    <t xml:space="preserve">Ponto padrão de luz no teto - considerando eletroduto pvc rígido de 3/4" inclusive conexões (4.5m), fio isolado pvc de 2.5mm2 (16.2m) e caixa pvc 4x4" (1 und)</t>
  </si>
  <si>
    <t xml:space="preserve">12.4.2</t>
  </si>
  <si>
    <t xml:space="preserve">Ponto padrão de luz na parede - considerando eletroduto pvc rígido de 3/4" inclusive conexões (4.5m), fio isolado pvc de 2.5mm2 (16.2m) e caixa pvc 4x2" (1 und)</t>
  </si>
  <si>
    <t xml:space="preserve">12.4.3</t>
  </si>
  <si>
    <t xml:space="preserve">Ponto padrão de tomada para ar refrigerado - considerando eletroduto pvc rígido de 3/4" inclusive conexões (6.0m), fio isolado pvc de 4.0mm2 (21.6m) e caixa pvc 4x2" (1 und)</t>
  </si>
  <si>
    <t xml:space="preserve">12.4.4</t>
  </si>
  <si>
    <t xml:space="preserve">Ponto padrão de interruptor de 1 tecla paralelo - considerando eletroduto pvc rígido de 3/4" inclusive conexões (8.5m), fio isolado pvc de 2.5mm2 (28.8m) e caixa pvc 4x2" (1 und)</t>
  </si>
  <si>
    <t xml:space="preserve">12.4.5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</si>
  <si>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</si>
  <si>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12.4.6</t>
  </si>
  <si>
    <t xml:space="preserve">Ponto padrão de ventilador no teto - considerando eletroduto pvc rígido de 3/4" inclusive conexões (4.5m), fio isolado pvc de 2.5mm2 (21.6m) e caixa pvc 4x4" (1 und)</t>
  </si>
  <si>
    <t xml:space="preserve">12.4.7</t>
  </si>
  <si>
    <t xml:space="preserve">Ponto padrão de tomada 2 pólos mais terra - considerando eletroduto pvc rígido de 3/4" inclusive conexões (5.0m), fio isolado pvc de 2.5mm2 (16.5m) e caixa pvc 4x2" (1 und)</t>
  </si>
  <si>
    <t xml:space="preserve">12.4.8</t>
  </si>
  <si>
    <t xml:space="preserve">Cabo de cobre termoplástico (pvc) flexível isolado 450/750v, antichama bwf livre de chumbo, 70ºc - 2,5mm2</t>
  </si>
  <si>
    <t xml:space="preserve">12.4.9</t>
  </si>
  <si>
    <t xml:space="preserve">Cabo de cobre termoplástico (pvc) flexível isolado 450/750v, antichama bwf livre de chumbo, 70ºc ? 4,0mm2</t>
  </si>
  <si>
    <t xml:space="preserve">12.4.10</t>
  </si>
  <si>
    <t xml:space="preserve">Cabo de cobre termoplástico (pvc) flexível isolado 450/750v, antichama bwf livre de chumbo, 70ºc ? 10,0mm2</t>
  </si>
  <si>
    <t xml:space="preserve">12.4.11</t>
  </si>
  <si>
    <t xml:space="preserve">Cabo de cobre termoplástico (pvc) flexível isolado 450/750v, antichama bwf livre de chumbo, 70ºc ? 25,0mm2</t>
  </si>
  <si>
    <t xml:space="preserve">12.4.12</t>
  </si>
  <si>
    <t xml:space="preserve">Eletroduto de pvc rígido roscável, diâmetro 3/4", inclusive conexões</t>
  </si>
  <si>
    <t xml:space="preserve">12.4.13</t>
  </si>
  <si>
    <t xml:space="preserve">Eletroduto de pvc rígido roscável, diâmetro 1", inclusive conexões</t>
  </si>
  <si>
    <t xml:space="preserve">12.5</t>
  </si>
  <si>
    <t xml:space="preserve">TOMADAS E INTERRUPTORES</t>
  </si>
  <si>
    <t xml:space="preserve">12.5.1</t>
  </si>
  <si>
    <t xml:space="preserve">Interruptor de uma tecla paralelo 10a/250v, com placa 4x2"</t>
  </si>
  <si>
    <t xml:space="preserve">12.5.2</t>
  </si>
  <si>
    <t xml:space="preserve">Interruptor de uma tecla simples 10a/250v e uma tomada 3 polos 10a/250v, padrão brasileiro, nbr 14136, linha branca, com placa 4x2"</t>
  </si>
  <si>
    <t xml:space="preserve">12.5.3</t>
  </si>
  <si>
    <t xml:space="preserve">Tomada padrão brasileiro linha branca, nbr 14136 2 polos + terra 10a/250v, com placa 4x2"</t>
  </si>
  <si>
    <t xml:space="preserve">12.5.4</t>
  </si>
  <si>
    <t xml:space="preserve">Tomada padrão brasileiro linha branca, nbr 14136 2 polos + terra 20a/250v, com placa 4x2"</t>
  </si>
  <si>
    <t xml:space="preserve">12.6</t>
  </si>
  <si>
    <t xml:space="preserve">APARELHOS ELÉTRICOS</t>
  </si>
  <si>
    <t xml:space="preserve">12.6.1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</si>
  <si>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</si>
  <si>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12.6.2</t>
  </si>
  <si>
    <t xml:space="preserve">Arandela com lâmpada incandescente de 100w</t>
  </si>
  <si>
    <t xml:space="preserve">12.6.3</t>
  </si>
  <si>
    <t xml:space="preserve">Ventilador de teto base madeira sem alojamento para luminária, ref. Tron ou equivalente, com comando de interruptor simples, sem dimer para regulagem de velocidade</t>
  </si>
  <si>
    <t xml:space="preserve">INSTALAÇÕES HIDROSSANITÁRIAS</t>
  </si>
  <si>
    <t xml:space="preserve">13.1</t>
  </si>
  <si>
    <t xml:space="preserve">PONTOS DE ÁGUA E ESGOTO</t>
  </si>
  <si>
    <t xml:space="preserve">13.1.1</t>
  </si>
  <si>
    <t xml:space="preserve">Ponto de água fria (lavatório, tanque, pia de cozinha, etc...)</t>
  </si>
  <si>
    <t xml:space="preserve">pt</t>
  </si>
  <si>
    <t xml:space="preserve">13.1.2</t>
  </si>
  <si>
    <t xml:space="preserve">Ponto para esgoto primário (vaso sanitário)</t>
  </si>
  <si>
    <t xml:space="preserve">13.1.3</t>
  </si>
  <si>
    <t xml:space="preserve">Ponto para esgoto secundário (pia, lavatório, mictório, tanque, bidê, etc...)</t>
  </si>
  <si>
    <t xml:space="preserve">13.1.4</t>
  </si>
  <si>
    <t xml:space="preserve">Ponto com registro de pressão (chuveiro, caixa de descarga, etc...)</t>
  </si>
  <si>
    <t xml:space="preserve">13.1.5</t>
  </si>
  <si>
    <t xml:space="preserve">Ponto para ralo sifonado, inclusive ralo sifonado 100 x 40 mm c/ grelha em pvc</t>
  </si>
  <si>
    <t xml:space="preserve">13.2</t>
  </si>
  <si>
    <t xml:space="preserve">TORNEIRAS, REGISTROS E VÁLVULAS – REDE DE ÁGUA FRIA</t>
  </si>
  <si>
    <t xml:space="preserve">13.2.1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</si>
  <si>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 Conferir detalhe.</t>
  </si>
  <si>
    <t xml:space="preserve">13.2.2</t>
  </si>
  <si>
    <t xml:space="preserve">Adaptador de pvc soldável com flanges livres para caixa d'água, diâmetro 25mm x 3/4"</t>
  </si>
  <si>
    <t xml:space="preserve">13.2.3</t>
  </si>
  <si>
    <t xml:space="preserve">Adaptador de pvc soldável com flanges livres para caixa d'água, diâmetro 40mm x 1 1/4"</t>
  </si>
  <si>
    <t xml:space="preserve">13.2.4</t>
  </si>
  <si>
    <t xml:space="preserve">Torneira de bóia de pvc, diâm. 1" (25mm)</t>
  </si>
  <si>
    <t xml:space="preserve">13.2.5</t>
  </si>
  <si>
    <t xml:space="preserve">Registro de gaveta bruto diam. 25mm (1")</t>
  </si>
  <si>
    <t xml:space="preserve">13.2.6</t>
  </si>
  <si>
    <t xml:space="preserve">Registro de gaveta bruto diam. 32mm (11/4")</t>
  </si>
  <si>
    <t xml:space="preserve">13.2.7</t>
  </si>
  <si>
    <t xml:space="preserve">Registro de gaveta bruto diam. 40mm (11/2")</t>
  </si>
  <si>
    <t xml:space="preserve">13.2.8</t>
  </si>
  <si>
    <t xml:space="preserve">Torneira pressão cromada, diam. 1/2" para tanque, marcas de referência fabrimar, deca ou docol</t>
  </si>
  <si>
    <t xml:space="preserve">13.2.9</t>
  </si>
  <si>
    <t xml:space="preserve">Torneira pressão cromada diam. 1/2" para pia, marcas de referência fabrimar, deca ou docol</t>
  </si>
  <si>
    <t xml:space="preserve">13.2.10</t>
  </si>
  <si>
    <t xml:space="preserve">Torneira para lavatório linha anti-vandalismo, marcas de referência fabrimar, deca ou docol</t>
  </si>
  <si>
    <t xml:space="preserve">13.3</t>
  </si>
  <si>
    <t xml:space="preserve">13.3.1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</si>
  <si>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</si>
  <si>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13.3.2</t>
  </si>
  <si>
    <t xml:space="preserve">Bacia sifonada de louça branca com caixa acoplada, inclusive acessórios</t>
  </si>
  <si>
    <t xml:space="preserve">13.3.3</t>
  </si>
  <si>
    <t xml:space="preserve">Barra de apoio reta em aço inox 304 p/ portadores de necessidades especiais (nbr 9050), largura 40 cm</t>
  </si>
  <si>
    <t xml:space="preserve">13.3.4</t>
  </si>
  <si>
    <t xml:space="preserve">Barra de apoio reta em aço inox 304 p/ portadores de necessidades especiais (nbr 9050), largura 60 cm</t>
  </si>
  <si>
    <t xml:space="preserve">13.3.5</t>
  </si>
  <si>
    <t xml:space="preserve">Barra de apoio reta em aço inox 304 p/ portadores de necessidades especiais (nbr 9050), largura 80 cm</t>
  </si>
  <si>
    <t xml:space="preserve">13.3.6</t>
  </si>
  <si>
    <t xml:space="preserve">Ducha manual acqua jet , linha aquarius, com registro ref.C 2195, marcas de referência fabrimar, deca ou docol</t>
  </si>
  <si>
    <t xml:space="preserve">13.3.7</t>
  </si>
  <si>
    <t xml:space="preserve">Lavatório de louça branca com coluna, marcas de referência deca, celite ou ideal standard, inclusive sifão, válvula e engates cromados, exclusive torneira.</t>
  </si>
  <si>
    <t xml:space="preserve">13.3.8</t>
  </si>
  <si>
    <t xml:space="preserve">Lavatório de louça branca com coluna suspensa, linha vogue plus confort para portadores de necessidades especiais, marca de referencia deca, celite ou ideal standart, inclusive valvula, sifão e engates, exclusive torneira</t>
  </si>
  <si>
    <t xml:space="preserve">13.3.9</t>
  </si>
  <si>
    <t xml:space="preserve">Cuba p/ panelões de aço inox 80x60x40 cm, marcas de referência fisher, metalpress ou mekal, inclusive válvula metal 1 1/4" e sifão cromado 1 x 1 1/2", excl. Torneira</t>
  </si>
  <si>
    <t xml:space="preserve">13.3.10</t>
  </si>
  <si>
    <t xml:space="preserve">Tanque em mármore sintético com 2 bojos, inclusive válvula e sifão em pvc</t>
  </si>
  <si>
    <t xml:space="preserve">13.3.11</t>
  </si>
  <si>
    <t xml:space="preserve">Reservatório de polietileno de 1500l, inclusive peça 6x16cm para apoio, exclusive flanges e torneira de bóia</t>
  </si>
  <si>
    <t xml:space="preserve">13.3.12</t>
  </si>
  <si>
    <t xml:space="preserve">Tampa para ralo, em aço inox, de 100x100mm</t>
  </si>
  <si>
    <t xml:space="preserve">13.3.13</t>
  </si>
  <si>
    <t xml:space="preserve">Fornecimento e espalhamento de brita 1 ou 2</t>
  </si>
  <si>
    <t xml:space="preserve">13.3.14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</si>
  <si>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</si>
  <si>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13.3.15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</si>
  <si>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</si>
  <si>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13.3.16</t>
  </si>
  <si>
    <t xml:space="preserve">Alvenaria de vedação de blocos cerâmicos maciços de 5x10x20cm (espessura 10cm) e argamassa de assentamento com preparo em betoneira para construção de sumidouro</t>
  </si>
  <si>
    <t xml:space="preserve">13.3.17</t>
  </si>
  <si>
    <t xml:space="preserve">Papeleira de parede em metal cromado sem tampa, incluso fixação</t>
  </si>
  <si>
    <t xml:space="preserve">13.3.18</t>
  </si>
  <si>
    <t xml:space="preserve">Dispenser para papel toalha interfolhada, incluso fixação</t>
  </si>
  <si>
    <t xml:space="preserve">13.3.19</t>
  </si>
  <si>
    <t xml:space="preserve">Saboneteira plástica tipo dispense para sabonete líquido com reservatório 800 a 1500 ml, incluso fixação</t>
  </si>
  <si>
    <t xml:space="preserve">ESQUADRIAS</t>
  </si>
  <si>
    <t xml:space="preserve">14.1</t>
  </si>
  <si>
    <t xml:space="preserve">MADEIRA</t>
  </si>
  <si>
    <t xml:space="preserve">14.1.1</t>
  </si>
  <si>
    <t xml:space="preserve">Marco de madeira de lei de 1ª (peroba, ipê, angelim pedra ou equivalente) com 15x3 cm de batente, nas dimensões de 0.70 x 2.10 m</t>
  </si>
  <si>
    <t xml:space="preserve">14.1.2</t>
  </si>
  <si>
    <t xml:space="preserve">Marco de madeira de lei de 1ª (peroba, ipê, angelim pedra ou equivalente) com 15x3 cm de batente, nas dimensões de 0.80 x 2.10 m</t>
  </si>
  <si>
    <t xml:space="preserve">14.1.3</t>
  </si>
  <si>
    <t xml:space="preserve">Porta em madeira de lei tipo angelim pedra ou equiv.C/enchimento em madeira 1a.Qualidade Esp. 30mm p/ pintura, inclusive alizares, dobradiças e fechadura externa em latão cromado lafonte ou equiv., Exclusive marco, nas dim.: 0.70 x 2.10 m</t>
  </si>
  <si>
    <t xml:space="preserve">14.1.4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</si>
  <si>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</si>
  <si>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14.2</t>
  </si>
  <si>
    <t xml:space="preserve">METÁLICA</t>
  </si>
  <si>
    <t xml:space="preserve">14.2.1</t>
  </si>
  <si>
    <t xml:space="preserve">Janela de correr para vidro em alumínio anodizado cor natural, linha 25, completa, incl. Puxador com tranca, alizar, caixilho e contramarco, exclusive vidro</t>
  </si>
  <si>
    <t xml:space="preserve">14.2.2</t>
  </si>
  <si>
    <t xml:space="preserve">Báscula para vidro em alumínio anodizado cor natural, linha 25, completa, com tranca, caixilho, alizar e contramarco, exclusive vidro</t>
  </si>
  <si>
    <t xml:space="preserve">14.2.3</t>
  </si>
  <si>
    <t xml:space="preserve">Grade de ferro em barra chata, inclusive chumbamento</t>
  </si>
  <si>
    <t xml:space="preserve">14.2.4</t>
  </si>
  <si>
    <t xml:space="preserve">Porta de abrir tipo veneziana em alumínio anodizado, linha 25, completa, incl. Puxador com tranca, caixilho, alizar e contramarco</t>
  </si>
  <si>
    <t xml:space="preserve">14.2.5</t>
  </si>
  <si>
    <t xml:space="preserve">Portão de ferro de abrir em barra chata, chapa e tubo, inclusive chumbamento</t>
  </si>
  <si>
    <t xml:space="preserve">CAIXAS E BANCADAS</t>
  </si>
  <si>
    <t xml:space="preserve">15.1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</si>
  <si>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</si>
  <si>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15.2</t>
  </si>
  <si>
    <t xml:space="preserve">Caixa de passagem de alvenaria de blocos cerâmicos 10 furos 10x20x20cm dimensões de 50x50x50cm, com revestimento interno em chapisco e reboco, tampa de concreto esp.5cm e lastro de brita 5 cm</t>
  </si>
  <si>
    <t xml:space="preserve">15.3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</si>
  <si>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</si>
  <si>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15.4</t>
  </si>
  <si>
    <t xml:space="preserve">Bancada de granito com espessura de 2 cm</t>
  </si>
  <si>
    <t xml:space="preserve">COBERTURA</t>
  </si>
  <si>
    <t xml:space="preserve">16.1</t>
  </si>
  <si>
    <t xml:space="preserve">Impermeabilização, empregando argamassa de cimento e areia sem peneirar no traço 1:3 com aditivo impermeabilizado tipo sika 1 ou equivalente, espessura de 2 cm</t>
  </si>
  <si>
    <t xml:space="preserve">16.2</t>
  </si>
  <si>
    <t xml:space="preserve">Calha de concreto armado fck=15 mpa em "u" nas dimensões de 38 x 56 cm conforme detalhes em projeto</t>
  </si>
  <si>
    <t xml:space="preserve">16.3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</si>
  <si>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</si>
  <si>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16.4</t>
  </si>
  <si>
    <t xml:space="preserve">Rufo de chapa metálica nº 26 com largura de 30 cm</t>
  </si>
  <si>
    <t xml:space="preserve">16.5</t>
  </si>
  <si>
    <t xml:space="preserve">Telha em aço galvalume trapezoidal 40, e=0.43mm, inclusive acessório de fixação Ref. Santo André, Eternit, Metform ou equivalente.</t>
  </si>
  <si>
    <t xml:space="preserve">INSTALAÇÕES DE INCÊNDIO</t>
  </si>
  <si>
    <t xml:space="preserve">17.1</t>
  </si>
  <si>
    <t xml:space="preserve">Placa de sinalização de segurança codigo 14 - 315/158(nbr 13.434); código s3(nt 14/2010-es) ("saida de emergência" - seta vertical)</t>
  </si>
  <si>
    <t xml:space="preserve">17.2</t>
  </si>
  <si>
    <t xml:space="preserve">Extintor de incêndio portátil de pó químico abc com capacidade 2a-20b:c (4 kg), inclusive suporte para fixação, exclusive placa sinalizadora em pvc fotoluminescente</t>
  </si>
  <si>
    <t xml:space="preserve">17.3</t>
  </si>
  <si>
    <t xml:space="preserve">Guarda corpo de tubo de ferro galvanizado, diâm. 3" e 2", h=0.8 m inclusive pintura a óleo ou esmalte</t>
  </si>
  <si>
    <t xml:space="preserve">17.4</t>
  </si>
  <si>
    <t xml:space="preserve">Ponto para iluminação de emergência completo, inclusive bloco autônomo de iluminação 2x9w com tomada universal</t>
  </si>
  <si>
    <t xml:space="preserve">REDE DE LÓGICA</t>
  </si>
  <si>
    <t xml:space="preserve">18.1</t>
  </si>
  <si>
    <t xml:space="preserve">Espelho 4" x 2" com conector rj 45 fêmea cat. 5e</t>
  </si>
  <si>
    <t xml:space="preserve">18.2</t>
  </si>
  <si>
    <t xml:space="preserve">Conector rj 45 macho</t>
  </si>
  <si>
    <t xml:space="preserve">18.3</t>
  </si>
  <si>
    <t xml:space="preserve">Fornecimento e instalação de cabo de rede par trançado 4 pares categoria 5e</t>
  </si>
  <si>
    <t xml:space="preserve">18.4</t>
  </si>
  <si>
    <t xml:space="preserve">Switch 24 portas rj-45 10/100 + 2 10/100/1000, inclusive fixação em rack 19"</t>
  </si>
  <si>
    <t xml:space="preserve">18.5</t>
  </si>
  <si>
    <t xml:space="preserve">Patch panel 24 portas rj45/idc cat.5e, inclusive fixação em rack 19"</t>
  </si>
  <si>
    <t xml:space="preserve">18.6</t>
  </si>
  <si>
    <t xml:space="preserve">Fornecimento e instalação de mini rack de parede padrão 19" - 08 u´s x 470mm</t>
  </si>
  <si>
    <t xml:space="preserve">18.7</t>
  </si>
  <si>
    <t xml:space="preserve">Caixa de telefone em chapa de aço padrão telebras do tipo cie-7 1500x1500x150 mm</t>
  </si>
  <si>
    <t xml:space="preserve">18.8</t>
  </si>
  <si>
    <t xml:space="preserve">Guia de cabos fechado horizontal padrão 19" - 2 u´s, inclusive fixação em rack 19"</t>
  </si>
  <si>
    <t xml:space="preserve">18.9</t>
  </si>
  <si>
    <t xml:space="preserve">Calha com 8 tomadas 20a, inclusive fixação em rack padrão 19", com chicote de 2 metros de comprimento</t>
  </si>
  <si>
    <t xml:space="preserve">SERVIÇOS COMPLEMENTARES</t>
  </si>
  <si>
    <t xml:space="preserve">19.1</t>
  </si>
  <si>
    <t xml:space="preserve">Limpeza geral da obra (edificação)</t>
  </si>
  <si>
    <t xml:space="preserve">19.2</t>
  </si>
  <si>
    <t xml:space="preserve">Escada tipo marinheiro de tubo de ferro 1" e 3/4", com h=4.20m, para acesso a caixa d'água, inclusive pintura em esmalte sintético, conforme detalhe em projeto</t>
  </si>
  <si>
    <t xml:space="preserve">19.3</t>
  </si>
  <si>
    <t xml:space="preserve">Parede com sistema em chapas de gesso para drywall, uso interno, com duas faces duplas e estrutura metálica com guias duplas para paredes com área líquida maior ou igual a 6 m2, com vãos</t>
  </si>
  <si>
    <t xml:space="preserve">19.4</t>
  </si>
  <si>
    <t xml:space="preserve">Revestimento em ACM e= 3mm, para fachada acabada, instalado no local, incluindo todos os acessórios de fixação, prevendo os recortes e acabamentos nas esquadrias, arestas e demais componentes da fachada, cores a definir em projeto</t>
  </si>
  <si>
    <t xml:space="preserve">ADMINISTRAÇÃO LOCAL</t>
  </si>
  <si>
    <t xml:space="preserve">20.1</t>
  </si>
  <si>
    <t xml:space="preserve">Administração local</t>
  </si>
  <si>
    <t xml:space="preserve">TOTAIS</t>
  </si>
  <si>
    <t xml:space="preserve">Valor pactuado em contrato: </t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</si>
  <si>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</si>
  <si>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</si>
  <si>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</si>
  <si>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</si>
  <si>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</si>
  <si>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__________________________________________________</t>
  </si>
  <si>
    <t xml:space="preserve">JHONATAN DE OLIVEIRA RECKEL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</si>
  <si>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</si>
  <si>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</si>
  <si>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</si>
  <si>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</si>
  <si>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2ª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</si>
  <si>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DE UM CENTRO DE CONVIVÊNCIA E FORTALECIMENTO DE VÍNCULOS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</si>
  <si>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DE SÃO JACINTO, SÃO ROQUE DO CANAÃ – ES</t>
    </r>
  </si>
  <si>
    <t xml:space="preserve">DESCRIÇÃO</t>
  </si>
  <si>
    <t xml:space="preserve">UND</t>
  </si>
  <si>
    <t xml:space="preserve">POSTE DE CONCRETO DE 7m EMBUTIDO NO PADRÃO DE ENERGIA (25X25) – Saldo existente</t>
  </si>
  <si>
    <t xml:space="preserve">1 Pilar de Centro 6Ø 10.0mm = 7,00 m x 6 barras x 0,617 Kg/m = 25,91 Kg</t>
  </si>
  <si>
    <t xml:space="preserve">Fundação do Poste: Broca de 2,00 m com  6Ø 10.0mm = 2,00 m x 6 barras x 0,617 Kg/m = 7,40 Kg</t>
  </si>
  <si>
    <t xml:space="preserve">NOTA: Material excedente executado na fundação será considerado em aditivo</t>
  </si>
  <si>
    <t xml:space="preserve">PILARES TÉRREO P/ COBERTURA</t>
  </si>
  <si>
    <t xml:space="preserve">(0,15 m + 0,15 m + 0,30 m + 0,30 m) x 2,70 m x 22 pilares = 53,46 m²</t>
  </si>
  <si>
    <t xml:space="preserve">0,15 m x 0,30 m x 2,70 m x 22 pilares = 2,67 m³</t>
  </si>
  <si>
    <t xml:space="preserve">Pilares com estribo Ø 5 mm a cada 0,15 m comprimento 0,80 m = (2,70 m/0,15 m) x 0,80 m x 0,154 Kg/m x 23 pilares = 51,00 Kg</t>
  </si>
  <si>
    <r>
      <rPr>
        <b val="true"/>
        <sz val="12"/>
        <rFont val="Times New Roman"/>
        <family val="1"/>
        <charset val="1"/>
      </rPr>
      <t xml:space="preserve">VIGAS </t>
    </r>
    <r>
      <rPr>
        <b val="true"/>
        <strike val="true"/>
        <sz val="12"/>
        <rFont val="Times New Roman"/>
        <family val="1"/>
        <charset val="1"/>
      </rPr>
      <t xml:space="preserve">TÉRREO </t>
    </r>
    <r>
      <rPr>
        <b val="true"/>
        <sz val="12"/>
        <rFont val="Times New Roman"/>
        <family val="1"/>
        <charset val="1"/>
      </rPr>
      <t xml:space="preserve">(COBERTURA)</t>
    </r>
  </si>
  <si>
    <t xml:space="preserve">Vigas 15 x 40  Ø 5 mm a cada 0,15 m c = 1,00 m</t>
  </si>
  <si>
    <t xml:space="preserve">V1.: (7,85 m/0,15) x 1,00 m x 0,154 Kg/m = 8,06 Kg (sem pilares)</t>
  </si>
  <si>
    <t xml:space="preserve">V3b.: (4,55 m/0,15) x 1,00 m x 0,154 Kg/m = 4,67 Kg  (+1/2 pilar interno)</t>
  </si>
  <si>
    <t xml:space="preserve">V5b.:(3,43 m/0,15) x 1,00 m x 0,154 Kg/m = 3,52 Kg  (pilar interno)</t>
  </si>
  <si>
    <t xml:space="preserve">V13.:(5,35 m/0,15) x 1,00 m x 0,154 Kg/m = 5,49 Kg (sem pilares)</t>
  </si>
  <si>
    <t xml:space="preserve">Viga de Transição (V2).: (3,95 m/0,15) x 1,00 m x 0,154 Kg/m = 4,06 Kg (sem vigas)</t>
  </si>
  <si>
    <t xml:space="preserve">Vigas 15 x 30  Ø 5 mm a cada 0,15 m c = 0,80 m</t>
  </si>
  <si>
    <t xml:space="preserve">V3a.: (3,29 m/0,15) x 0,80 m x 0,154 Kg/m = 2,70 Kg  (sem pilares)</t>
  </si>
  <si>
    <t xml:space="preserve">V2.: (4,55 m/0,15) x 0,80 m x 0,154 Kg/m = 3,74 Kg (entre vigas)</t>
  </si>
  <si>
    <t xml:space="preserve">V12.: (3,95 m/0,15) x 0,80 m x 0,154 Kg/m = 3,24 Kg</t>
  </si>
  <si>
    <t xml:space="preserve">VB1.: (9,90 m/0,15) x 0,80 m x 0,154 Kg/m = 8,13 Kg</t>
  </si>
  <si>
    <t xml:space="preserve">V14.: (9,70 m/0,15) x 0,80 m x 0,154 Kg/m = 7,97 Kg (parcial)</t>
  </si>
  <si>
    <t xml:space="preserve">VIGAS DE SUSTENTAÇÃO DA VIGA EM BALANÇO</t>
  </si>
  <si>
    <t xml:space="preserve">V1.: Viga com estribo Ø 5 mm a cada 0,15 m comprimento 0,80 m = (0,80 m/0,15 m) x 0,80 m x 0,154 Kg/m x 2 vigas = 1,31 Kg (sem pilares)</t>
  </si>
  <si>
    <t xml:space="preserve">V3a.: Viga com estribo Ø 5 mm a cada 0,15 m comprimento 0,80 m = (0,80 m/0,15 m) x 0,80 m x 0,154 Kg/m x 1 viga = 0,66 Kg</t>
  </si>
  <si>
    <t xml:space="preserve">V3b.: Viga com estribo Ø 5 mm a cada 0,15 m comprimento 0,80 m = (0,80 m/0,15 m) x 0,80 m x 0,154 Kg/m x 1 viga = 0,66 Kg</t>
  </si>
  <si>
    <t xml:space="preserve">V5b.: Viga com estribo Ø 5 mm a cada 0,15 m comprimento 0,80 m = (0,80 m/0,15 m) x 0,80 m x 0,154 Kg/m x 1 viga = 0,66 Kg</t>
  </si>
  <si>
    <t xml:space="preserve">V12.: Viga com estribo Ø 5 mm a cada 0,15 m comprimento 0,80 m = (0,80 m/0,15 m) x 0,80 m x 0,154 Kg/m x 1 viga = 0,66 Kg</t>
  </si>
  <si>
    <t xml:space="preserve">PILARES TÉRREO</t>
  </si>
  <si>
    <t xml:space="preserve">6 Pilares de Centro 6Ø 10.0mm = 2,70 m x 6 barras x 6 pilares x 0,617 Kg/m = 59,97 Kg</t>
  </si>
  <si>
    <t xml:space="preserve">3 Pilares de Canto 6Ø 10.0mm = 2,70 m x 6 barras x 3 pilares x 0,617 Kg/m = 29,99 Kg</t>
  </si>
  <si>
    <t xml:space="preserve">14 Pilares de Canto 4Ø 10.0mm = 2,70 m x 4 barras x 14 pilares x 0,617 Kg/m = 93,29 Kg</t>
  </si>
  <si>
    <t xml:space="preserve">NOTA: O transpasse na viga será colocado no aditivo </t>
  </si>
  <si>
    <t xml:space="preserve">Vigas 15 x 40 </t>
  </si>
  <si>
    <t xml:space="preserve">V1.: 8,30 m x 6 barras Ø 10 mm x 0,617 Kg/m = 30,73 Kg</t>
  </si>
  <si>
    <t xml:space="preserve">V3b.: 4,86 m x 5 barras Ø 10 mm x 0,617 Kg/m = 14,99 Kg</t>
  </si>
  <si>
    <t xml:space="preserve">Viga de Transição (V2).: 4,25 m x 6 barras Ø 10 mm x 0,617 Kg/m = 15,73 Kg</t>
  </si>
  <si>
    <t xml:space="preserve">V5b.: 3,56 m x 4 barras Ø 10 mm x 0,617 Kg/m = 8,79 Kg</t>
  </si>
  <si>
    <t xml:space="preserve">Vigas 15 x 30</t>
  </si>
  <si>
    <t xml:space="preserve">Vb1.: 9,90 m x 5 barras Ø 10 mm x 0,617 Kg/m = 30,54 Kg</t>
  </si>
  <si>
    <t xml:space="preserve">V2.: 4,85 m x 6 barras Ø 10 mm x 0,617 Kg/m = 17,95 Kg</t>
  </si>
  <si>
    <t xml:space="preserve">V3a.: 3,74 m x 5 barras Ø 10 mm x 0,617 Kg/m = 11,54 Kg</t>
  </si>
  <si>
    <t xml:space="preserve">V12.: 5,05 m x 5 barras Ø 10 mm x 0,617 Kg/m = 15,58 Kg</t>
  </si>
  <si>
    <t xml:space="preserve">V14.: 9,20 m x 5 barras Ø 10 mm x 0,617 Kg/m = 28,38 Kg</t>
  </si>
  <si>
    <t xml:space="preserve">(V1) 0,80 m x 4 barras Ø 10 mm x 0,617 Kg/m x 1 viga = 1,97 Kg</t>
  </si>
  <si>
    <t xml:space="preserve">(V1 - Transpasse inferior) 0,80 m x 2 barras Ø 10 mm x 0,617 Kg/m = 0,99 Kg</t>
  </si>
  <si>
    <t xml:space="preserve">(V3a e V3b) 0,80 m x 4 barras Ø 10 mm x 0,617 Kg/m x 2 vigas = 3,95 Kg</t>
  </si>
  <si>
    <t xml:space="preserve">(V3b – Transpasse inferior) 0,80 m x 2 barras Ø 10 mm x 0,617 Kg/m = 0,99 Kg</t>
  </si>
  <si>
    <t xml:space="preserve">(V5b) 0,80 m x 4 barras Ø 10 mm x 0,617 Kg/m x 1 viga = 1,97 Kg</t>
  </si>
  <si>
    <t xml:space="preserve">(V5b – Transpasse inferior) 0,80 m x 2 barras Ø 10 mm x 0,617 Kg/m = 0,99 Kg</t>
  </si>
  <si>
    <t xml:space="preserve">(V14) 0,80 m x 4 barras Ø 10 mm x 0,617 Kg/m x 1 viga = 1,97 Kg</t>
  </si>
  <si>
    <t xml:space="preserve">(V14 - Transpasse inferior) 0,80 m x 2 barras Ø 10 mm x 0,617 Kg/m = 0,99 Kg</t>
  </si>
  <si>
    <t xml:space="preserve">TÉRREO  P/ COBERTURA</t>
  </si>
  <si>
    <t xml:space="preserve">TÉRREO</t>
  </si>
  <si>
    <t xml:space="preserve">Paredes externas.: ((12,5+16,6+8,3+7,55+3,65+6,5+0,55+6,65)*2,7)-(((2 *1,1)-2)+((3,45*1,6)-2)+(((1,67*1,6)-2)*2)+((2*2,1)-2)+((3,45*1,6)-2)+(((1,67*1,6*2)+(2*2,1))-2)).: 149,88 m²</t>
  </si>
  <si>
    <t xml:space="preserve">Salão de atividades 01.: ((6,8+6,7)*2,7).: 36,45 m²</t>
  </si>
  <si>
    <t xml:space="preserve">Sala de atividades 02.: ((4,4+6,6)*2,7).: 29,70 m²</t>
  </si>
  <si>
    <t xml:space="preserve">Coordenação + circulação.: ((4,8+3,98)*2,7)-((2*1,1)-2).: 23,51 m²</t>
  </si>
  <si>
    <t xml:space="preserve">Atendimento individual.: ((4,8+2,58)*2,7).: 19,93 m²</t>
  </si>
  <si>
    <t xml:space="preserve">Área de serviço.: (3,95*2,7).: 10,67 m²</t>
  </si>
  <si>
    <t xml:space="preserve">Cozinha.: (3,95*2,7).: 10,67 m²</t>
  </si>
  <si>
    <t xml:space="preserve">Despensa.: ((1,5+2,8)*2,7).: 11,61 m²</t>
  </si>
  <si>
    <t xml:space="preserve">Almoxarifado.: (1,65*2,7).: 4,46 m²</t>
  </si>
  <si>
    <t xml:space="preserve">WC PCD feminino.: ((1,65+2,3)*2,7).: 10,67 m²</t>
  </si>
  <si>
    <t xml:space="preserve">WC feminino.: ((1,3+2,3)*2,7).: 9,72 m²</t>
  </si>
  <si>
    <t xml:space="preserve">WC masculino.: ((1,3+2,3)*2,7).: 9,72 m²</t>
  </si>
  <si>
    <t xml:space="preserve">WC PCD masculino.: ((1,65+2,3)*2,7).: 10,67 m²</t>
  </si>
  <si>
    <t xml:space="preserve">Recepção</t>
  </si>
  <si>
    <t xml:space="preserve">Foi considerado +0,20m para cada lado</t>
  </si>
  <si>
    <t xml:space="preserve">PORTAS</t>
  </si>
  <si>
    <t xml:space="preserve">Salão de atividades 01: (0,80 m + 0,40 m) x 2,00 und = 2,40 m</t>
  </si>
  <si>
    <t xml:space="preserve">Sala de atividades 02: 0,80 m + 0,40 m = 1,20 m</t>
  </si>
  <si>
    <t xml:space="preserve">Sala de atendimento individual: 0,80 m + 0,40 m = 1,20 m</t>
  </si>
  <si>
    <t xml:space="preserve">Área de serviço: 0,80 m + 0,40 m = 1,20 m</t>
  </si>
  <si>
    <t xml:space="preserve">Cozinha: 0,80 m + 0,40 m = 1,20 m</t>
  </si>
  <si>
    <t xml:space="preserve">WC PCD feminino: 0,80 m + 0,40 m = 1,20 m (Não executado)</t>
  </si>
  <si>
    <t xml:space="preserve">WC PCD masculino: 0,80 m + 0,40 m = 1,20 m (Não executado)</t>
  </si>
  <si>
    <t xml:space="preserve">Coordenação: 0,70 m + 0,40 m = 1,10 m (Não executado)</t>
  </si>
  <si>
    <t xml:space="preserve">Despensa: 0,70 m + 0,40 m = 1,10 m</t>
  </si>
  <si>
    <t xml:space="preserve">Almoxarifado: 0,70 m + 0,40 m = 1,10 m</t>
  </si>
  <si>
    <t xml:space="preserve">WC feminino: 0,70 m + 0,40 m = 1,10 m (Não executado)</t>
  </si>
  <si>
    <t xml:space="preserve">WC masculino: 0,70 m + 0,40 m = 1,10 m (Não executado)</t>
  </si>
  <si>
    <t xml:space="preserve">Recepção: 2,00 m + 0,40 m = 2,40 m (Não executado)</t>
  </si>
  <si>
    <t xml:space="preserve">Área externa: 2,00 m + 0,40 m = 2,40 m (Não executado)</t>
  </si>
  <si>
    <t xml:space="preserve">JANELAS E BÁSCULAS </t>
  </si>
  <si>
    <t xml:space="preserve">Salão de atividades 01: (1,50 m + 0,40) x 4 janelas x 2 = 15,20 m</t>
  </si>
  <si>
    <t xml:space="preserve">Sala de atividades 02: 1,50 m + 0,40 m x 2 = 3,80 m</t>
  </si>
  <si>
    <t xml:space="preserve">Sala de atendimento individual: 1,50 m + 0,40 m x 2 = 3,80 m</t>
  </si>
  <si>
    <t xml:space="preserve">Coordenação: 2,00 m + 0,40 m x 2 = 4,80 m</t>
  </si>
  <si>
    <t xml:space="preserve">Cozinha: (1,20 m + 0,40 m) + (1,50 m + 0,40 m) x 2 = 7,00 m</t>
  </si>
  <si>
    <t xml:space="preserve">Circulação: 2,00 m + 0,40 m x 2 = 4,80 m</t>
  </si>
  <si>
    <t xml:space="preserve">Recepção: (1,50 m x + 0,40 m) + (0,60 m + 0,40 m) x 2 básculas x 2 = 7,80 m (Não executado)</t>
  </si>
  <si>
    <t xml:space="preserve">WC feminino: 0,60 m + 0,40 m x 2 = 2,00 m</t>
  </si>
  <si>
    <t xml:space="preserve">WC masculino: 0,60 m + 0,40 m x 2 = 2,00 m</t>
  </si>
  <si>
    <t xml:space="preserve">WC PCD feminino: 0,60 m + 0,40 m x 2 = 2,00 m</t>
  </si>
  <si>
    <t xml:space="preserve">WC PCD masculino: 0,60 m + 0,40 m x 2 = 2,00 m</t>
  </si>
  <si>
    <t xml:space="preserve">Despensa: 0,60 m + 0,40 m x 2 = 2,00 m</t>
  </si>
  <si>
    <t xml:space="preserve">Almoxarifado: 0,60 m + 0,40 m x 2 = 2,00 m</t>
  </si>
  <si>
    <t xml:space="preserve">VÃOS</t>
  </si>
  <si>
    <t xml:space="preserve">Circulação: (1,35 m + 0,40 m) + (0,80 m + 0,40 m) = 2,95 m</t>
  </si>
  <si>
    <r>
      <rPr>
        <sz val="12"/>
        <rFont val="Times New Roman"/>
        <family val="1"/>
        <charset val="1"/>
      </rPr>
      <t xml:space="preserve">Valor da 2ª medição sem adm Local / (Valor do contrato-adm local) = R$ </t>
    </r>
    <r>
      <rPr>
        <sz val="12"/>
        <color rgb="FF000000"/>
        <rFont val="Times New Roman"/>
        <family val="1"/>
        <charset val="1"/>
      </rPr>
      <t xml:space="preserve">40.665,59</t>
    </r>
    <r>
      <rPr>
        <sz val="12"/>
        <rFont val="Times New Roman"/>
        <family val="1"/>
        <charset val="1"/>
      </rPr>
      <t xml:space="preserve"> / R$ 805.146,39.: 0,05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</si>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</sst>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[$R$-416]\ #,##0.00;[RED]\-[$R$-416]\ #,##0.00"/>
    <numFmt numFmtId="174" formatCode="#,##0.00"/>
    <numFmt numFmtId="175" formatCode="0%"/>
    <numFmt numFmtId="176" formatCode="0.0000%"/>
    <numFmt numFmtId="177" formatCode="@"/>
  </numFmts>
  <fonts count="2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trike val="true"/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6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9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9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4" fillId="9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8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8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10" borderId="32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6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6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8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8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9" fillId="8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1" fillId="0" borderId="25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6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21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9" fillId="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21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21" fillId="0" borderId="12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6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1" fillId="0" borderId="4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21" fillId="0" borderId="37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38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44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379440</xdr:colOff>
      <xdr:row>11</xdr:row>
      <xdr:rowOff>833040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61400" cy="7164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78120</xdr:colOff>
      <xdr:row>1</xdr:row>
      <xdr:rowOff>63000</xdr:rowOff>
    </xdr:from>
    <xdr:to>
      <xdr:col>1</xdr:col>
      <xdr:colOff>1102680</xdr:colOff>
      <xdr:row>6</xdr:row>
      <xdr:rowOff>111240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09960" y="263160"/>
          <a:ext cx="1024560" cy="9396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D195" colorId="64" zoomScale="100" zoomScaleNormal="100" zoomScalePageLayoutView="100" workbookViewId="0">
      <selection pane="topLeft" activeCell="O198" activeCellId="0" sqref="O19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6" min="16" style="1" width="14.21"/>
    <col collapsed="false" customWidth="true" hidden="false" outlineLevel="0" max="18" min="17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16.9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02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  <c r="XFC13" s="1"/>
      <c r="XFD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45747</v>
      </c>
      <c r="N14" s="19"/>
      <c r="P14" s="21"/>
      <c r="R14" s="22"/>
      <c r="S14" s="1"/>
      <c r="T14" s="1"/>
      <c r="XFC14" s="1"/>
      <c r="XFD14" s="1"/>
    </row>
    <row r="15" s="20" customFormat="true" ht="21.7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45987</v>
      </c>
      <c r="N15" s="24"/>
      <c r="O15" s="25"/>
      <c r="P15" s="21"/>
      <c r="R15" s="22"/>
      <c r="S15" s="1"/>
      <c r="T15" s="1"/>
      <c r="XFC15" s="1"/>
      <c r="XFD15" s="1"/>
    </row>
    <row r="16" s="20" customFormat="true" ht="13.8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45784</v>
      </c>
      <c r="G16" s="28"/>
      <c r="H16" s="29" t="s">
        <v>11</v>
      </c>
      <c r="I16" s="30" t="n">
        <v>45806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  <c r="XFC16" s="1"/>
      <c r="XFD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02</v>
      </c>
      <c r="G17" s="34"/>
      <c r="H17" s="34"/>
      <c r="I17" s="35" t="n">
        <f aca="false">L202</f>
        <v>42880.5077504721</v>
      </c>
      <c r="J17" s="35"/>
      <c r="K17" s="36" t="s">
        <v>15</v>
      </c>
      <c r="L17" s="37" t="n">
        <f aca="false">H202</f>
        <v>0.0505070760292524</v>
      </c>
      <c r="M17" s="38" t="s">
        <v>16</v>
      </c>
      <c r="N17" s="39" t="n">
        <f aca="false">H203</f>
        <v>0.132821952657032</v>
      </c>
      <c r="P17" s="21"/>
      <c r="R17" s="22"/>
      <c r="S17" s="1"/>
      <c r="T17" s="1"/>
      <c r="XFC17" s="1"/>
      <c r="XFD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1"/>
      <c r="XFD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  <c r="XFC19" s="1"/>
      <c r="XFD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SUM(J21:J23)</f>
        <v>0</v>
      </c>
      <c r="K20" s="60"/>
      <c r="L20" s="59"/>
      <c r="M20" s="62" t="n">
        <f aca="false">SUM(M21:M23)</f>
        <v>22521.2150044</v>
      </c>
      <c r="N20" s="60"/>
    </row>
    <row r="21" customFormat="false" ht="13.8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8</v>
      </c>
      <c r="E21" s="67" t="n">
        <v>371.199066</v>
      </c>
      <c r="F21" s="68" t="n">
        <v>8</v>
      </c>
      <c r="G21" s="69" t="n">
        <f aca="false">F21*E21</f>
        <v>2969.592528</v>
      </c>
      <c r="H21" s="70" t="n">
        <f aca="false">F21/D21</f>
        <v>1</v>
      </c>
      <c r="I21" s="66"/>
      <c r="J21" s="71" t="n">
        <f aca="false">I21*E21</f>
        <v>0</v>
      </c>
      <c r="K21" s="70" t="n">
        <f aca="false">I21/D21</f>
        <v>0</v>
      </c>
      <c r="L21" s="72" t="n">
        <f aca="false">F21+I21</f>
        <v>8</v>
      </c>
      <c r="M21" s="73" t="n">
        <f aca="false">G21+J21</f>
        <v>2969.592528</v>
      </c>
      <c r="N21" s="74" t="n">
        <f aca="false">H21+K21</f>
        <v>1</v>
      </c>
    </row>
    <row r="22" customFormat="false" ht="32.55" hidden="false" customHeight="false" outlineLevel="0" collapsed="false">
      <c r="A22" s="63" t="s">
        <v>31</v>
      </c>
      <c r="B22" s="64" t="s">
        <v>32</v>
      </c>
      <c r="C22" s="65" t="s">
        <v>30</v>
      </c>
      <c r="D22" s="66" t="n">
        <v>10.9</v>
      </c>
      <c r="E22" s="67" t="n">
        <v>688.297036</v>
      </c>
      <c r="F22" s="68" t="n">
        <v>10.9</v>
      </c>
      <c r="G22" s="69" t="n">
        <f aca="false">F22*E22</f>
        <v>7502.4376924</v>
      </c>
      <c r="H22" s="70" t="n">
        <f aca="false">F22/D22</f>
        <v>1</v>
      </c>
      <c r="I22" s="66"/>
      <c r="J22" s="71" t="n">
        <f aca="false">I22*E22</f>
        <v>0</v>
      </c>
      <c r="K22" s="70" t="n">
        <f aca="false">I22/D22</f>
        <v>0</v>
      </c>
      <c r="L22" s="72" t="n">
        <f aca="false">F22+I22</f>
        <v>10.9</v>
      </c>
      <c r="M22" s="73" t="n">
        <f aca="false">G22+J22</f>
        <v>7502.4376924</v>
      </c>
      <c r="N22" s="74" t="n">
        <f aca="false">H22+K22</f>
        <v>1</v>
      </c>
    </row>
    <row r="23" customFormat="false" ht="43.25" hidden="false" customHeight="false" outlineLevel="0" collapsed="false">
      <c r="A23" s="63" t="s">
        <v>33</v>
      </c>
      <c r="B23" s="64" t="s">
        <v>34</v>
      </c>
      <c r="C23" s="65" t="s">
        <v>35</v>
      </c>
      <c r="D23" s="66" t="n">
        <v>78</v>
      </c>
      <c r="E23" s="67" t="n">
        <v>154.476728</v>
      </c>
      <c r="F23" s="68" t="n">
        <v>78</v>
      </c>
      <c r="G23" s="69" t="n">
        <f aca="false">F23*E23</f>
        <v>12049.184784</v>
      </c>
      <c r="H23" s="70" t="n">
        <f aca="false">F23/D23</f>
        <v>1</v>
      </c>
      <c r="I23" s="66"/>
      <c r="J23" s="71" t="n">
        <f aca="false">I23*E23</f>
        <v>0</v>
      </c>
      <c r="K23" s="70" t="n">
        <f aca="false">I23/D23</f>
        <v>0</v>
      </c>
      <c r="L23" s="72" t="n">
        <f aca="false">F23+I23</f>
        <v>78</v>
      </c>
      <c r="M23" s="73" t="n">
        <f aca="false">G23+J23</f>
        <v>12049.184784</v>
      </c>
      <c r="N23" s="74" t="n">
        <f aca="false">H23+K23</f>
        <v>1</v>
      </c>
    </row>
    <row r="24" customFormat="false" ht="13.8" hidden="false" customHeight="false" outlineLevel="0" collapsed="false">
      <c r="A24" s="54" t="n">
        <v>2</v>
      </c>
      <c r="B24" s="55" t="s">
        <v>36</v>
      </c>
      <c r="C24" s="56"/>
      <c r="D24" s="57"/>
      <c r="E24" s="75"/>
      <c r="F24" s="58"/>
      <c r="G24" s="59"/>
      <c r="H24" s="60"/>
      <c r="I24" s="59"/>
      <c r="J24" s="62" t="n">
        <f aca="false">SUM(J25:J25)</f>
        <v>0</v>
      </c>
      <c r="K24" s="60"/>
      <c r="L24" s="59"/>
      <c r="M24" s="62" t="n">
        <f aca="false">SUM(M25:M25)</f>
        <v>2647.97887746</v>
      </c>
      <c r="N24" s="60"/>
    </row>
    <row r="25" customFormat="false" ht="13.8" hidden="false" customHeight="false" outlineLevel="0" collapsed="false">
      <c r="A25" s="63" t="s">
        <v>37</v>
      </c>
      <c r="B25" s="64" t="s">
        <v>38</v>
      </c>
      <c r="C25" s="65" t="s">
        <v>30</v>
      </c>
      <c r="D25" s="66" t="n">
        <v>223.46</v>
      </c>
      <c r="E25" s="67" t="n">
        <v>11.849901</v>
      </c>
      <c r="F25" s="68" t="n">
        <v>223.46</v>
      </c>
      <c r="G25" s="69" t="n">
        <f aca="false">F25*E25</f>
        <v>2647.97887746</v>
      </c>
      <c r="H25" s="70" t="n">
        <f aca="false">F25/D25</f>
        <v>1</v>
      </c>
      <c r="I25" s="66"/>
      <c r="J25" s="71" t="n">
        <f aca="false">I25*E25</f>
        <v>0</v>
      </c>
      <c r="K25" s="70" t="n">
        <f aca="false">I25/D25</f>
        <v>0</v>
      </c>
      <c r="L25" s="72" t="n">
        <f aca="false">F25+I25</f>
        <v>223.46</v>
      </c>
      <c r="M25" s="73" t="n">
        <f aca="false">G25+J25</f>
        <v>2647.97887746</v>
      </c>
      <c r="N25" s="74" t="n">
        <f aca="false">H25+K25</f>
        <v>1</v>
      </c>
    </row>
    <row r="26" customFormat="false" ht="13.8" hidden="false" customHeight="false" outlineLevel="0" collapsed="false">
      <c r="A26" s="54" t="n">
        <v>3</v>
      </c>
      <c r="B26" s="55" t="s">
        <v>39</v>
      </c>
      <c r="C26" s="56"/>
      <c r="D26" s="57"/>
      <c r="E26" s="75"/>
      <c r="F26" s="58"/>
      <c r="G26" s="59"/>
      <c r="H26" s="60"/>
      <c r="I26" s="59"/>
      <c r="J26" s="62" t="n">
        <f aca="false">SUM(J27:J29)</f>
        <v>0</v>
      </c>
      <c r="K26" s="60"/>
      <c r="L26" s="59"/>
      <c r="M26" s="62" t="n">
        <f aca="false">SUM(M27:M29)</f>
        <v>4619.00957027475</v>
      </c>
      <c r="N26" s="60"/>
    </row>
    <row r="27" customFormat="false" ht="22.35" hidden="false" customHeight="false" outlineLevel="0" collapsed="false">
      <c r="A27" s="63" t="s">
        <v>40</v>
      </c>
      <c r="B27" s="64" t="s">
        <v>41</v>
      </c>
      <c r="C27" s="65" t="s">
        <v>42</v>
      </c>
      <c r="D27" s="66" t="n">
        <v>46.46</v>
      </c>
      <c r="E27" s="67" t="n">
        <v>61.719763</v>
      </c>
      <c r="F27" s="68" t="n">
        <v>42.61825</v>
      </c>
      <c r="G27" s="69" t="n">
        <f aca="false">F27*E27</f>
        <v>2630.38828947475</v>
      </c>
      <c r="H27" s="70" t="n">
        <f aca="false">F27/D27</f>
        <v>0.917310589754628</v>
      </c>
      <c r="I27" s="66"/>
      <c r="J27" s="71" t="n">
        <f aca="false">I27*E27</f>
        <v>0</v>
      </c>
      <c r="K27" s="70" t="n">
        <f aca="false">I27/D27</f>
        <v>0</v>
      </c>
      <c r="L27" s="72" t="n">
        <f aca="false">F27+I27</f>
        <v>42.61825</v>
      </c>
      <c r="M27" s="73" t="n">
        <f aca="false">G27+J27</f>
        <v>2630.38828947475</v>
      </c>
      <c r="N27" s="74" t="n">
        <f aca="false">H27+K27</f>
        <v>0.917310589754628</v>
      </c>
    </row>
    <row r="28" customFormat="false" ht="13.8" hidden="false" customHeight="false" outlineLevel="0" collapsed="false">
      <c r="A28" s="63" t="s">
        <v>43</v>
      </c>
      <c r="B28" s="64" t="s">
        <v>44</v>
      </c>
      <c r="C28" s="65" t="s">
        <v>42</v>
      </c>
      <c r="D28" s="66" t="n">
        <v>33.05</v>
      </c>
      <c r="E28" s="67" t="n">
        <v>66.464615</v>
      </c>
      <c r="F28" s="76" t="n">
        <v>29.92</v>
      </c>
      <c r="G28" s="69" t="n">
        <f aca="false">F28*E28</f>
        <v>1988.6212808</v>
      </c>
      <c r="H28" s="70" t="n">
        <f aca="false">F28/D28</f>
        <v>0.905295007564297</v>
      </c>
      <c r="I28" s="66"/>
      <c r="J28" s="71" t="n">
        <f aca="false">I28*E28</f>
        <v>0</v>
      </c>
      <c r="K28" s="70" t="n">
        <f aca="false">I28/D28</f>
        <v>0</v>
      </c>
      <c r="L28" s="72" t="n">
        <f aca="false">F28+I28</f>
        <v>29.92</v>
      </c>
      <c r="M28" s="73" t="n">
        <f aca="false">G28+J28</f>
        <v>1988.6212808</v>
      </c>
      <c r="N28" s="74" t="n">
        <f aca="false">H28+K28</f>
        <v>0.905295007564297</v>
      </c>
    </row>
    <row r="29" customFormat="false" ht="22.35" hidden="false" customHeight="false" outlineLevel="0" collapsed="false">
      <c r="A29" s="63" t="s">
        <v>45</v>
      </c>
      <c r="B29" s="64" t="s">
        <v>46</v>
      </c>
      <c r="C29" s="65" t="s">
        <v>42</v>
      </c>
      <c r="D29" s="66" t="n">
        <v>13.4</v>
      </c>
      <c r="E29" s="67" t="n">
        <v>197.608411</v>
      </c>
      <c r="F29" s="68" t="n">
        <v>0</v>
      </c>
      <c r="G29" s="69" t="n">
        <f aca="false">F29*E29</f>
        <v>0</v>
      </c>
      <c r="H29" s="70" t="n">
        <f aca="false">F29/D29</f>
        <v>0</v>
      </c>
      <c r="I29" s="66"/>
      <c r="J29" s="71" t="n">
        <f aca="false">I29*E29</f>
        <v>0</v>
      </c>
      <c r="K29" s="70" t="n">
        <f aca="false">I29/D29</f>
        <v>0</v>
      </c>
      <c r="L29" s="72" t="n">
        <f aca="false">F29+I29</f>
        <v>0</v>
      </c>
      <c r="M29" s="73" t="n">
        <f aca="false">G29+J29</f>
        <v>0</v>
      </c>
      <c r="N29" s="74" t="n">
        <f aca="false">H29+K29</f>
        <v>0</v>
      </c>
    </row>
    <row r="30" customFormat="false" ht="13.8" hidden="false" customHeight="false" outlineLevel="0" collapsed="false">
      <c r="A30" s="54" t="n">
        <v>4</v>
      </c>
      <c r="B30" s="55" t="s">
        <v>47</v>
      </c>
      <c r="C30" s="56"/>
      <c r="D30" s="57"/>
      <c r="E30" s="75"/>
      <c r="F30" s="58"/>
      <c r="G30" s="59"/>
      <c r="H30" s="60"/>
      <c r="I30" s="59"/>
      <c r="J30" s="62" t="n">
        <f aca="false">SUM(J31:J37)</f>
        <v>0</v>
      </c>
      <c r="K30" s="60"/>
      <c r="L30" s="59"/>
      <c r="M30" s="62" t="n">
        <f aca="false">SUM(M31:M37)</f>
        <v>36588.8383505921</v>
      </c>
      <c r="N30" s="60"/>
    </row>
    <row r="31" customFormat="false" ht="32.55" hidden="false" customHeight="false" outlineLevel="0" collapsed="false">
      <c r="A31" s="63" t="s">
        <v>48</v>
      </c>
      <c r="B31" s="64" t="s">
        <v>49</v>
      </c>
      <c r="C31" s="65" t="s">
        <v>42</v>
      </c>
      <c r="D31" s="66" t="n">
        <v>2.1</v>
      </c>
      <c r="E31" s="67" t="n">
        <v>742.092407</v>
      </c>
      <c r="F31" s="68" t="n">
        <v>1.994</v>
      </c>
      <c r="G31" s="69" t="n">
        <f aca="false">F31*E31</f>
        <v>1479.732259558</v>
      </c>
      <c r="H31" s="70" t="n">
        <f aca="false">F31/D31</f>
        <v>0.949523809523809</v>
      </c>
      <c r="I31" s="66"/>
      <c r="J31" s="71" t="n">
        <f aca="false">I31*E31</f>
        <v>0</v>
      </c>
      <c r="K31" s="70" t="n">
        <f aca="false">I31/D31</f>
        <v>0</v>
      </c>
      <c r="L31" s="72" t="n">
        <f aca="false">F31+I31</f>
        <v>1.994</v>
      </c>
      <c r="M31" s="73" t="n">
        <f aca="false">G31+J31</f>
        <v>1479.732259558</v>
      </c>
      <c r="N31" s="74" t="n">
        <f aca="false">H31+K31</f>
        <v>0.949523809523809</v>
      </c>
    </row>
    <row r="32" customFormat="false" ht="22.35" hidden="false" customHeight="false" outlineLevel="0" collapsed="false">
      <c r="A32" s="63" t="s">
        <v>50</v>
      </c>
      <c r="B32" s="64" t="s">
        <v>51</v>
      </c>
      <c r="C32" s="65" t="s">
        <v>42</v>
      </c>
      <c r="D32" s="66" t="n">
        <v>14.41</v>
      </c>
      <c r="E32" s="67" t="n">
        <v>791.70546</v>
      </c>
      <c r="F32" s="68" t="n">
        <v>0</v>
      </c>
      <c r="G32" s="69" t="n">
        <f aca="false">F32*E32</f>
        <v>0</v>
      </c>
      <c r="H32" s="70" t="n">
        <f aca="false">F32/D32</f>
        <v>0</v>
      </c>
      <c r="I32" s="66"/>
      <c r="J32" s="71" t="n">
        <f aca="false">I32*E32</f>
        <v>0</v>
      </c>
      <c r="K32" s="70" t="n">
        <f aca="false">I32/D32</f>
        <v>0</v>
      </c>
      <c r="L32" s="72" t="n">
        <f aca="false">F32+I32</f>
        <v>0</v>
      </c>
      <c r="M32" s="73" t="n">
        <f aca="false">G32+J32</f>
        <v>0</v>
      </c>
      <c r="N32" s="74" t="n">
        <f aca="false">H32+K32</f>
        <v>0</v>
      </c>
    </row>
    <row r="33" customFormat="false" ht="32.55" hidden="false" customHeight="false" outlineLevel="0" collapsed="false">
      <c r="A33" s="63" t="s">
        <v>52</v>
      </c>
      <c r="B33" s="64" t="s">
        <v>53</v>
      </c>
      <c r="C33" s="65" t="s">
        <v>30</v>
      </c>
      <c r="D33" s="66" t="n">
        <v>133.88</v>
      </c>
      <c r="E33" s="67" t="n">
        <v>93.405102</v>
      </c>
      <c r="F33" s="68" t="n">
        <v>133.88</v>
      </c>
      <c r="G33" s="69" t="n">
        <f aca="false">F33*E33</f>
        <v>12505.07505576</v>
      </c>
      <c r="H33" s="70" t="n">
        <f aca="false">F33/D33</f>
        <v>1</v>
      </c>
      <c r="I33" s="66"/>
      <c r="J33" s="71" t="n">
        <f aca="false">I33*E33</f>
        <v>0</v>
      </c>
      <c r="K33" s="70" t="n">
        <f aca="false">I33/D33</f>
        <v>0</v>
      </c>
      <c r="L33" s="72" t="n">
        <f aca="false">F33+I33</f>
        <v>133.88</v>
      </c>
      <c r="M33" s="73" t="n">
        <f aca="false">G33+J33</f>
        <v>12505.07505576</v>
      </c>
      <c r="N33" s="74" t="n">
        <f aca="false">H33+K33</f>
        <v>1</v>
      </c>
    </row>
    <row r="34" customFormat="false" ht="22.35" hidden="false" customHeight="false" outlineLevel="0" collapsed="false">
      <c r="A34" s="63" t="s">
        <v>54</v>
      </c>
      <c r="B34" s="64" t="s">
        <v>55</v>
      </c>
      <c r="C34" s="65" t="s">
        <v>42</v>
      </c>
      <c r="D34" s="66" t="n">
        <v>13.8</v>
      </c>
      <c r="E34" s="67" t="n">
        <v>818.401367</v>
      </c>
      <c r="F34" s="68" t="n">
        <v>12.84725</v>
      </c>
      <c r="G34" s="69" t="n">
        <f aca="false">F34*E34</f>
        <v>10514.2069621908</v>
      </c>
      <c r="H34" s="70" t="n">
        <f aca="false">F34/D34</f>
        <v>0.930960144927536</v>
      </c>
      <c r="I34" s="66"/>
      <c r="J34" s="71" t="n">
        <f aca="false">I34*E34</f>
        <v>0</v>
      </c>
      <c r="K34" s="70" t="n">
        <f aca="false">I34/D34</f>
        <v>0</v>
      </c>
      <c r="L34" s="72" t="n">
        <f aca="false">F34+I34</f>
        <v>12.84725</v>
      </c>
      <c r="M34" s="73" t="n">
        <f aca="false">G34+J34</f>
        <v>10514.2069621908</v>
      </c>
      <c r="N34" s="74" t="n">
        <f aca="false">H34+K34</f>
        <v>0.930960144927536</v>
      </c>
    </row>
    <row r="35" customFormat="false" ht="22.35" hidden="false" customHeight="false" outlineLevel="0" collapsed="false">
      <c r="A35" s="63" t="s">
        <v>56</v>
      </c>
      <c r="B35" s="64" t="s">
        <v>57</v>
      </c>
      <c r="C35" s="65" t="s">
        <v>58</v>
      </c>
      <c r="D35" s="66" t="n">
        <v>545.35</v>
      </c>
      <c r="E35" s="67" t="n">
        <v>12.498038</v>
      </c>
      <c r="F35" s="68" t="n">
        <v>159.292666666667</v>
      </c>
      <c r="G35" s="69" t="n">
        <f aca="false">F35*E35</f>
        <v>1990.84580112134</v>
      </c>
      <c r="H35" s="70" t="n">
        <f aca="false">F35/D35</f>
        <v>0.292092539959048</v>
      </c>
      <c r="I35" s="66"/>
      <c r="J35" s="71" t="n">
        <f aca="false">I35*E35</f>
        <v>0</v>
      </c>
      <c r="K35" s="70" t="n">
        <f aca="false">I35/D35</f>
        <v>0</v>
      </c>
      <c r="L35" s="72" t="n">
        <f aca="false">F35+I35</f>
        <v>159.292666666667</v>
      </c>
      <c r="M35" s="73" t="n">
        <f aca="false">G35+J35</f>
        <v>1990.84580112134</v>
      </c>
      <c r="N35" s="74" t="n">
        <f aca="false">H35+K35</f>
        <v>0.292092539959048</v>
      </c>
    </row>
    <row r="36" customFormat="false" ht="22.35" hidden="false" customHeight="false" outlineLevel="0" collapsed="false">
      <c r="A36" s="63" t="s">
        <v>59</v>
      </c>
      <c r="B36" s="64" t="s">
        <v>60</v>
      </c>
      <c r="C36" s="65" t="s">
        <v>58</v>
      </c>
      <c r="D36" s="66" t="n">
        <v>873.41</v>
      </c>
      <c r="E36" s="67" t="n">
        <v>12.021107</v>
      </c>
      <c r="F36" s="68" t="n">
        <v>840.10385</v>
      </c>
      <c r="G36" s="69" t="n">
        <f aca="false">F36*E36</f>
        <v>10098.978271962</v>
      </c>
      <c r="H36" s="70" t="n">
        <f aca="false">F36/D36</f>
        <v>0.96186653461719</v>
      </c>
      <c r="I36" s="66"/>
      <c r="J36" s="71" t="n">
        <f aca="false">I36*E36</f>
        <v>0</v>
      </c>
      <c r="K36" s="70" t="n">
        <f aca="false">I36/D36</f>
        <v>0</v>
      </c>
      <c r="L36" s="72" t="n">
        <f aca="false">F36+I36</f>
        <v>840.10385</v>
      </c>
      <c r="M36" s="73" t="n">
        <f aca="false">G36+J36</f>
        <v>10098.978271962</v>
      </c>
      <c r="N36" s="74" t="n">
        <f aca="false">H36+K36</f>
        <v>0.96186653461719</v>
      </c>
    </row>
    <row r="37" customFormat="false" ht="13.8" hidden="false" customHeight="false" outlineLevel="0" collapsed="false">
      <c r="A37" s="63" t="s">
        <v>61</v>
      </c>
      <c r="B37" s="64" t="s">
        <v>62</v>
      </c>
      <c r="C37" s="65" t="s">
        <v>63</v>
      </c>
      <c r="D37" s="66" t="n">
        <v>223.46</v>
      </c>
      <c r="E37" s="67" t="n">
        <v>1.663144</v>
      </c>
      <c r="F37" s="68" t="n">
        <v>0</v>
      </c>
      <c r="G37" s="69" t="n">
        <f aca="false">F37*E37</f>
        <v>0</v>
      </c>
      <c r="H37" s="70" t="n">
        <f aca="false">F37/D37</f>
        <v>0</v>
      </c>
      <c r="I37" s="66"/>
      <c r="J37" s="71" t="n">
        <f aca="false">I37*E37</f>
        <v>0</v>
      </c>
      <c r="K37" s="70" t="n">
        <f aca="false">I37/D37</f>
        <v>0</v>
      </c>
      <c r="L37" s="72" t="n">
        <f aca="false">F37+I37</f>
        <v>0</v>
      </c>
      <c r="M37" s="73" t="n">
        <f aca="false">G37+J37</f>
        <v>0</v>
      </c>
      <c r="N37" s="74" t="n">
        <f aca="false">H37+K37</f>
        <v>0</v>
      </c>
    </row>
    <row r="38" customFormat="false" ht="13.8" hidden="false" customHeight="false" outlineLevel="0" collapsed="false">
      <c r="A38" s="54" t="n">
        <v>5</v>
      </c>
      <c r="B38" s="55" t="s">
        <v>64</v>
      </c>
      <c r="C38" s="56"/>
      <c r="D38" s="57"/>
      <c r="E38" s="75"/>
      <c r="F38" s="58"/>
      <c r="G38" s="59"/>
      <c r="H38" s="60"/>
      <c r="I38" s="59"/>
      <c r="J38" s="62" t="n">
        <f aca="false">SUM(J39:J44)</f>
        <v>14277.2364557275</v>
      </c>
      <c r="K38" s="60"/>
      <c r="L38" s="59"/>
      <c r="M38" s="62" t="n">
        <f aca="false">SUM(M39:M44)</f>
        <v>14277.2364557275</v>
      </c>
      <c r="N38" s="60"/>
    </row>
    <row r="39" customFormat="false" ht="43.25" hidden="false" customHeight="false" outlineLevel="0" collapsed="false">
      <c r="A39" s="63" t="s">
        <v>65</v>
      </c>
      <c r="B39" s="64" t="s">
        <v>66</v>
      </c>
      <c r="C39" s="65" t="s">
        <v>30</v>
      </c>
      <c r="D39" s="66" t="n">
        <v>319.31</v>
      </c>
      <c r="E39" s="67" t="n">
        <v>111.308358</v>
      </c>
      <c r="F39" s="68" t="n">
        <v>0</v>
      </c>
      <c r="G39" s="69" t="n">
        <f aca="false">F39*E39</f>
        <v>0</v>
      </c>
      <c r="H39" s="70" t="n">
        <f aca="false">F39/D39</f>
        <v>0</v>
      </c>
      <c r="I39" s="66" t="n">
        <f aca="false">IFERROR(VLOOKUP(A39,'MEMO CALCULO 02'!$B$2:$E$307,4,0),0)</f>
        <v>53.46</v>
      </c>
      <c r="J39" s="71" t="n">
        <f aca="false">I39*E39</f>
        <v>5950.54481868</v>
      </c>
      <c r="K39" s="70" t="n">
        <f aca="false">I39/D39</f>
        <v>0.167423506936833</v>
      </c>
      <c r="L39" s="72" t="n">
        <f aca="false">F39+I39</f>
        <v>53.46</v>
      </c>
      <c r="M39" s="73" t="n">
        <f aca="false">G39+J39</f>
        <v>5950.54481868</v>
      </c>
      <c r="N39" s="74" t="n">
        <f aca="false">H39+K39</f>
        <v>0.167423506936833</v>
      </c>
    </row>
    <row r="40" customFormat="false" ht="22.35" hidden="false" customHeight="false" outlineLevel="0" collapsed="false">
      <c r="A40" s="63" t="s">
        <v>67</v>
      </c>
      <c r="B40" s="64" t="s">
        <v>55</v>
      </c>
      <c r="C40" s="65" t="s">
        <v>42</v>
      </c>
      <c r="D40" s="66" t="n">
        <v>21.99</v>
      </c>
      <c r="E40" s="67" t="n">
        <v>938.869246</v>
      </c>
      <c r="F40" s="68" t="n">
        <v>0</v>
      </c>
      <c r="G40" s="69" t="n">
        <f aca="false">F40*E40</f>
        <v>0</v>
      </c>
      <c r="H40" s="70" t="n">
        <f aca="false">F40/D40</f>
        <v>0</v>
      </c>
      <c r="I40" s="66" t="n">
        <f aca="false">IFERROR(VLOOKUP(A40,'MEMO CALCULO 02'!$B$2:$E$307,4,0),0)</f>
        <v>2.67</v>
      </c>
      <c r="J40" s="71" t="n">
        <f aca="false">I40*E40</f>
        <v>2506.78088682</v>
      </c>
      <c r="K40" s="70" t="n">
        <f aca="false">I40/D40</f>
        <v>0.121418826739427</v>
      </c>
      <c r="L40" s="72" t="n">
        <f aca="false">F40+I40</f>
        <v>2.67</v>
      </c>
      <c r="M40" s="73" t="n">
        <f aca="false">G40+J40</f>
        <v>2506.78088682</v>
      </c>
      <c r="N40" s="74" t="n">
        <f aca="false">H40+K40</f>
        <v>0.121418826739427</v>
      </c>
    </row>
    <row r="41" customFormat="false" ht="22.35" hidden="false" customHeight="false" outlineLevel="0" collapsed="false">
      <c r="A41" s="63" t="s">
        <v>68</v>
      </c>
      <c r="B41" s="64" t="s">
        <v>57</v>
      </c>
      <c r="C41" s="65" t="s">
        <v>58</v>
      </c>
      <c r="D41" s="66" t="n">
        <v>323.46</v>
      </c>
      <c r="E41" s="67" t="n">
        <v>12.498038</v>
      </c>
      <c r="F41" s="68" t="n">
        <v>0</v>
      </c>
      <c r="G41" s="69" t="n">
        <f aca="false">F41*E41</f>
        <v>0</v>
      </c>
      <c r="H41" s="70" t="n">
        <f aca="false">F41/D41</f>
        <v>0</v>
      </c>
      <c r="I41" s="66" t="n">
        <f aca="false">IFERROR(VLOOKUP(A41,'MEMO CALCULO 02'!$B$2:$E$307,4,0),0)</f>
        <v>108.534933333333</v>
      </c>
      <c r="J41" s="71" t="n">
        <f aca="false">I41*E41</f>
        <v>1356.47372112747</v>
      </c>
      <c r="K41" s="70" t="n">
        <f aca="false">I41/D41</f>
        <v>0.335543601475711</v>
      </c>
      <c r="L41" s="72" t="n">
        <f aca="false">F41+I41</f>
        <v>108.534933333333</v>
      </c>
      <c r="M41" s="73" t="n">
        <f aca="false">G41+J41</f>
        <v>1356.47372112747</v>
      </c>
      <c r="N41" s="74" t="n">
        <f aca="false">H41+K41</f>
        <v>0.335543601475711</v>
      </c>
    </row>
    <row r="42" customFormat="false" ht="22.35" hidden="false" customHeight="false" outlineLevel="0" collapsed="false">
      <c r="A42" s="63" t="s">
        <v>69</v>
      </c>
      <c r="B42" s="64" t="s">
        <v>60</v>
      </c>
      <c r="C42" s="65" t="s">
        <v>58</v>
      </c>
      <c r="D42" s="66" t="n">
        <v>1141.22</v>
      </c>
      <c r="E42" s="67" t="n">
        <v>12.021107</v>
      </c>
      <c r="F42" s="68" t="n">
        <v>0</v>
      </c>
      <c r="G42" s="69" t="n">
        <f aca="false">F42*E42</f>
        <v>0</v>
      </c>
      <c r="H42" s="70" t="n">
        <f aca="false">F42/D42</f>
        <v>0</v>
      </c>
      <c r="I42" s="66" t="n">
        <f aca="false">IFERROR(VLOOKUP(A42,'MEMO CALCULO 02'!$B$2:$E$307,4,0),0)</f>
        <v>371.3</v>
      </c>
      <c r="J42" s="71" t="n">
        <f aca="false">I42*E42</f>
        <v>4463.4370291</v>
      </c>
      <c r="K42" s="70" t="n">
        <f aca="false">I42/D42</f>
        <v>0.325353568987575</v>
      </c>
      <c r="L42" s="72" t="n">
        <f aca="false">F42+I42</f>
        <v>371.3</v>
      </c>
      <c r="M42" s="73" t="n">
        <f aca="false">G42+J42</f>
        <v>4463.4370291</v>
      </c>
      <c r="N42" s="74" t="n">
        <f aca="false">H42+K42</f>
        <v>0.325353568987575</v>
      </c>
    </row>
    <row r="43" customFormat="false" ht="22.35" hidden="false" customHeight="false" outlineLevel="0" collapsed="false">
      <c r="A43" s="63" t="s">
        <v>70</v>
      </c>
      <c r="B43" s="64" t="s">
        <v>71</v>
      </c>
      <c r="C43" s="65" t="s">
        <v>30</v>
      </c>
      <c r="D43" s="66" t="n">
        <v>306.44</v>
      </c>
      <c r="E43" s="67" t="n">
        <v>161.019243</v>
      </c>
      <c r="F43" s="68" t="n">
        <v>0</v>
      </c>
      <c r="G43" s="69" t="n">
        <f aca="false">F43*E43</f>
        <v>0</v>
      </c>
      <c r="H43" s="70" t="n">
        <f aca="false">F43/D43</f>
        <v>0</v>
      </c>
      <c r="I43" s="66" t="n">
        <f aca="false">IFERROR(VLOOKUP(A43,'MEMO CALCULO 02'!$B$2:$E$307,4,0),0)</f>
        <v>0</v>
      </c>
      <c r="J43" s="71" t="n">
        <f aca="false">I43*E43</f>
        <v>0</v>
      </c>
      <c r="K43" s="70" t="n">
        <f aca="false">I43/D43</f>
        <v>0</v>
      </c>
      <c r="L43" s="72" t="n">
        <f aca="false">F43+I43</f>
        <v>0</v>
      </c>
      <c r="M43" s="73" t="n">
        <f aca="false">G43+J43</f>
        <v>0</v>
      </c>
      <c r="N43" s="74" t="n">
        <f aca="false">H43+K43</f>
        <v>0</v>
      </c>
    </row>
    <row r="44" customFormat="false" ht="13.8" hidden="false" customHeight="false" outlineLevel="0" collapsed="false">
      <c r="A44" s="63" t="s">
        <v>72</v>
      </c>
      <c r="B44" s="64" t="s">
        <v>73</v>
      </c>
      <c r="C44" s="65" t="s">
        <v>30</v>
      </c>
      <c r="D44" s="66" t="n">
        <v>23.73</v>
      </c>
      <c r="E44" s="67" t="n">
        <v>54.137783</v>
      </c>
      <c r="F44" s="68" t="n">
        <v>0</v>
      </c>
      <c r="G44" s="69" t="n">
        <f aca="false">F44*E44</f>
        <v>0</v>
      </c>
      <c r="H44" s="70" t="n">
        <f aca="false">F44/D44</f>
        <v>0</v>
      </c>
      <c r="I44" s="66" t="n">
        <f aca="false">IFERROR(VLOOKUP(A44,'MEMO CALCULO 02'!$B$2:$E$307,4,0),0)</f>
        <v>0</v>
      </c>
      <c r="J44" s="71" t="n">
        <f aca="false">I44*E44</f>
        <v>0</v>
      </c>
      <c r="K44" s="70" t="n">
        <f aca="false">I44/D44</f>
        <v>0</v>
      </c>
      <c r="L44" s="72" t="n">
        <f aca="false">F44+I44</f>
        <v>0</v>
      </c>
      <c r="M44" s="73" t="n">
        <f aca="false">G44+J44</f>
        <v>0</v>
      </c>
      <c r="N44" s="74" t="n">
        <f aca="false">H44+K44</f>
        <v>0</v>
      </c>
    </row>
    <row r="45" customFormat="false" ht="13.8" hidden="false" customHeight="false" outlineLevel="0" collapsed="false">
      <c r="A45" s="54" t="n">
        <v>6</v>
      </c>
      <c r="B45" s="55" t="s">
        <v>74</v>
      </c>
      <c r="C45" s="56"/>
      <c r="D45" s="57"/>
      <c r="E45" s="75"/>
      <c r="F45" s="58"/>
      <c r="G45" s="59"/>
      <c r="H45" s="60"/>
      <c r="I45" s="59"/>
      <c r="J45" s="62" t="n">
        <f aca="false">SUM(J46:J50)</f>
        <v>26388.353691126</v>
      </c>
      <c r="K45" s="60"/>
      <c r="L45" s="59"/>
      <c r="M45" s="62" t="n">
        <f aca="false">SUM(M46:M50)</f>
        <v>26388.353691126</v>
      </c>
      <c r="N45" s="60"/>
    </row>
    <row r="46" customFormat="false" ht="43.25" hidden="false" customHeight="false" outlineLevel="0" collapsed="false">
      <c r="A46" s="63" t="s">
        <v>75</v>
      </c>
      <c r="B46" s="64" t="s">
        <v>76</v>
      </c>
      <c r="C46" s="65" t="s">
        <v>30</v>
      </c>
      <c r="D46" s="66" t="n">
        <v>439.07</v>
      </c>
      <c r="E46" s="67" t="n">
        <v>72.346764</v>
      </c>
      <c r="F46" s="68" t="n">
        <v>0</v>
      </c>
      <c r="G46" s="69" t="n">
        <f aca="false">F46*E46</f>
        <v>0</v>
      </c>
      <c r="H46" s="70" t="n">
        <f aca="false">F46/D46</f>
        <v>0</v>
      </c>
      <c r="I46" s="66" t="n">
        <f aca="false">IFERROR(VLOOKUP(A46,'MEMO CALCULO 02'!$B$2:$E$307,4,0),0)</f>
        <v>355.384</v>
      </c>
      <c r="J46" s="71" t="n">
        <f aca="false">I46*E46</f>
        <v>25710.882377376</v>
      </c>
      <c r="K46" s="70" t="n">
        <f aca="false">I46/D46</f>
        <v>0.809401689935546</v>
      </c>
      <c r="L46" s="72" t="n">
        <f aca="false">F46+I46</f>
        <v>355.384</v>
      </c>
      <c r="M46" s="73" t="n">
        <f aca="false">G46+J46</f>
        <v>25710.882377376</v>
      </c>
      <c r="N46" s="74" t="n">
        <f aca="false">H46+K46</f>
        <v>0.809401689935546</v>
      </c>
    </row>
    <row r="47" customFormat="false" ht="22.35" hidden="false" customHeight="false" outlineLevel="0" collapsed="false">
      <c r="A47" s="63" t="s">
        <v>77</v>
      </c>
      <c r="B47" s="64" t="s">
        <v>78</v>
      </c>
      <c r="C47" s="65" t="s">
        <v>35</v>
      </c>
      <c r="D47" s="66" t="n">
        <v>82.05</v>
      </c>
      <c r="E47" s="67" t="n">
        <v>10.627001</v>
      </c>
      <c r="F47" s="68" t="n">
        <v>0</v>
      </c>
      <c r="G47" s="69" t="n">
        <f aca="false">F47*E47</f>
        <v>0</v>
      </c>
      <c r="H47" s="70" t="n">
        <f aca="false">F47/D47</f>
        <v>0</v>
      </c>
      <c r="I47" s="66" t="n">
        <f aca="false">IFERROR(VLOOKUP(A47,'MEMO CALCULO 02'!$B$2:$E$307,4,0),0)</f>
        <v>63.75</v>
      </c>
      <c r="J47" s="71" t="n">
        <f aca="false">I47*E47</f>
        <v>677.47131375</v>
      </c>
      <c r="K47" s="70" t="n">
        <f aca="false">I47/D47</f>
        <v>0.776965265082267</v>
      </c>
      <c r="L47" s="72" t="n">
        <f aca="false">F47+I47</f>
        <v>63.75</v>
      </c>
      <c r="M47" s="73" t="n">
        <f aca="false">G47+J47</f>
        <v>677.47131375</v>
      </c>
      <c r="N47" s="74" t="n">
        <f aca="false">H47+K47</f>
        <v>0.776965265082267</v>
      </c>
    </row>
    <row r="48" customFormat="false" ht="22.35" hidden="false" customHeight="false" outlineLevel="0" collapsed="false">
      <c r="A48" s="63" t="s">
        <v>79</v>
      </c>
      <c r="B48" s="64" t="s">
        <v>80</v>
      </c>
      <c r="C48" s="65" t="s">
        <v>30</v>
      </c>
      <c r="D48" s="66" t="n">
        <v>1017.15</v>
      </c>
      <c r="E48" s="67" t="n">
        <v>7.94885</v>
      </c>
      <c r="F48" s="68" t="n">
        <v>0</v>
      </c>
      <c r="G48" s="69" t="n">
        <f aca="false">F48*E48</f>
        <v>0</v>
      </c>
      <c r="H48" s="70" t="n">
        <f aca="false">F48/D48</f>
        <v>0</v>
      </c>
      <c r="I48" s="66" t="n">
        <f aca="false">IFERROR(VLOOKUP(A48,'MEMO CALCULO 02'!$B$2:$E$307,4,0),0)</f>
        <v>0</v>
      </c>
      <c r="J48" s="71" t="n">
        <f aca="false">I48*E48</f>
        <v>0</v>
      </c>
      <c r="K48" s="70" t="n">
        <f aca="false">I48/D48</f>
        <v>0</v>
      </c>
      <c r="L48" s="72" t="n">
        <f aca="false">F48+I48</f>
        <v>0</v>
      </c>
      <c r="M48" s="73" t="n">
        <f aca="false">G48+J48</f>
        <v>0</v>
      </c>
      <c r="N48" s="74" t="n">
        <f aca="false">H48+K48</f>
        <v>0</v>
      </c>
    </row>
    <row r="49" customFormat="false" ht="22.35" hidden="false" customHeight="false" outlineLevel="0" collapsed="false">
      <c r="A49" s="63" t="s">
        <v>81</v>
      </c>
      <c r="B49" s="64" t="s">
        <v>82</v>
      </c>
      <c r="C49" s="65" t="s">
        <v>30</v>
      </c>
      <c r="D49" s="66" t="n">
        <v>257.83</v>
      </c>
      <c r="E49" s="67" t="n">
        <v>38.325686</v>
      </c>
      <c r="F49" s="68" t="n">
        <v>0</v>
      </c>
      <c r="G49" s="69" t="n">
        <f aca="false">F49*E49</f>
        <v>0</v>
      </c>
      <c r="H49" s="70" t="n">
        <f aca="false">F49/D49</f>
        <v>0</v>
      </c>
      <c r="I49" s="66" t="n">
        <f aca="false">IFERROR(VLOOKUP(A49,'MEMO CALCULO 02'!$B$2:$E$307,4,0),0)</f>
        <v>0</v>
      </c>
      <c r="J49" s="71" t="n">
        <f aca="false">I49*E49</f>
        <v>0</v>
      </c>
      <c r="K49" s="70" t="n">
        <f aca="false">I49/D49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22.35" hidden="false" customHeight="false" outlineLevel="0" collapsed="false">
      <c r="A50" s="63"/>
      <c r="B50" s="64" t="s">
        <v>83</v>
      </c>
      <c r="C50" s="65" t="s">
        <v>30</v>
      </c>
      <c r="D50" s="66" t="n">
        <v>728.96</v>
      </c>
      <c r="E50" s="67" t="n">
        <v>26.695907</v>
      </c>
      <c r="F50" s="68" t="n">
        <v>0</v>
      </c>
      <c r="G50" s="69" t="n">
        <f aca="false">F50*E50</f>
        <v>0</v>
      </c>
      <c r="H50" s="70" t="n">
        <f aca="false">F50/D50</f>
        <v>0</v>
      </c>
      <c r="I50" s="66" t="n">
        <f aca="false">IFERROR(VLOOKUP(A50,'MEMO CALCULO 02'!$B$2:$E$307,4,0),0)</f>
        <v>0</v>
      </c>
      <c r="J50" s="71" t="n">
        <f aca="false">I50*E50</f>
        <v>0</v>
      </c>
      <c r="K50" s="70" t="n">
        <f aca="false">I50/D50</f>
        <v>0</v>
      </c>
      <c r="L50" s="72" t="n">
        <f aca="false">F50+I50</f>
        <v>0</v>
      </c>
      <c r="M50" s="73" t="n">
        <f aca="false">G50+J50</f>
        <v>0</v>
      </c>
      <c r="N50" s="74" t="n">
        <f aca="false">H50+K50</f>
        <v>0</v>
      </c>
    </row>
    <row r="51" customFormat="false" ht="13.8" hidden="false" customHeight="false" outlineLevel="0" collapsed="false">
      <c r="A51" s="54" t="n">
        <v>7</v>
      </c>
      <c r="B51" s="55" t="s">
        <v>84</v>
      </c>
      <c r="C51" s="56"/>
      <c r="D51" s="57"/>
      <c r="E51" s="75"/>
      <c r="F51" s="58"/>
      <c r="G51" s="59"/>
      <c r="H51" s="60"/>
      <c r="I51" s="59"/>
      <c r="J51" s="62" t="n">
        <f aca="false">SUM(J52:J53)</f>
        <v>0</v>
      </c>
      <c r="K51" s="60"/>
      <c r="L51" s="59"/>
      <c r="M51" s="62" t="n">
        <f aca="false">SUM(M52:M53)</f>
        <v>0</v>
      </c>
      <c r="N51" s="60"/>
    </row>
    <row r="52" customFormat="false" ht="32.55" hidden="false" customHeight="false" outlineLevel="0" collapsed="false">
      <c r="A52" s="63" t="s">
        <v>85</v>
      </c>
      <c r="B52" s="64" t="s">
        <v>86</v>
      </c>
      <c r="C52" s="65" t="s">
        <v>30</v>
      </c>
      <c r="D52" s="66" t="n">
        <v>142.63</v>
      </c>
      <c r="E52" s="67" t="n">
        <v>117.594064</v>
      </c>
      <c r="F52" s="68" t="n">
        <v>0</v>
      </c>
      <c r="G52" s="69" t="n">
        <f aca="false">F52*E52</f>
        <v>0</v>
      </c>
      <c r="H52" s="70" t="n">
        <f aca="false">F52/D52</f>
        <v>0</v>
      </c>
      <c r="I52" s="66"/>
      <c r="J52" s="71" t="n">
        <f aca="false">I52*E52</f>
        <v>0</v>
      </c>
      <c r="K52" s="70" t="n">
        <f aca="false">I52/D52</f>
        <v>0</v>
      </c>
      <c r="L52" s="72" t="n">
        <f aca="false">F52+I52</f>
        <v>0</v>
      </c>
      <c r="M52" s="73" t="n">
        <f aca="false">G52+J52</f>
        <v>0</v>
      </c>
      <c r="N52" s="74" t="n">
        <f aca="false">H52+K52</f>
        <v>0</v>
      </c>
    </row>
    <row r="53" customFormat="false" ht="32.55" hidden="false" customHeight="false" outlineLevel="0" collapsed="false">
      <c r="A53" s="63"/>
      <c r="B53" s="64" t="s">
        <v>87</v>
      </c>
      <c r="C53" s="65" t="s">
        <v>35</v>
      </c>
      <c r="D53" s="66" t="n">
        <v>138.72</v>
      </c>
      <c r="E53" s="67" t="n">
        <v>55.482973</v>
      </c>
      <c r="F53" s="68" t="n">
        <v>0</v>
      </c>
      <c r="G53" s="69" t="n">
        <f aca="false">F53*E53</f>
        <v>0</v>
      </c>
      <c r="H53" s="70" t="n">
        <f aca="false">F53/D53</f>
        <v>0</v>
      </c>
      <c r="I53" s="66"/>
      <c r="J53" s="71" t="n">
        <f aca="false">I53*E53</f>
        <v>0</v>
      </c>
      <c r="K53" s="70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customFormat="false" ht="13.8" hidden="false" customHeight="false" outlineLevel="0" collapsed="false">
      <c r="A54" s="54" t="n">
        <v>8</v>
      </c>
      <c r="B54" s="55" t="s">
        <v>88</v>
      </c>
      <c r="C54" s="56"/>
      <c r="D54" s="57"/>
      <c r="E54" s="75"/>
      <c r="F54" s="58"/>
      <c r="G54" s="59"/>
      <c r="H54" s="60"/>
      <c r="I54" s="59"/>
      <c r="J54" s="62" t="n">
        <f aca="false">SUM(J55:J59)</f>
        <v>0</v>
      </c>
      <c r="K54" s="60"/>
      <c r="L54" s="59"/>
      <c r="M54" s="62" t="n">
        <f aca="false">SUM(M55:M59)</f>
        <v>0</v>
      </c>
      <c r="N54" s="60"/>
    </row>
    <row r="55" customFormat="false" ht="43.25" hidden="false" customHeight="false" outlineLevel="0" collapsed="false">
      <c r="A55" s="63" t="s">
        <v>89</v>
      </c>
      <c r="B55" s="64" t="s">
        <v>90</v>
      </c>
      <c r="C55" s="65" t="s">
        <v>30</v>
      </c>
      <c r="D55" s="66" t="n">
        <v>11.2</v>
      </c>
      <c r="E55" s="67" t="n">
        <v>143.592918</v>
      </c>
      <c r="F55" s="68" t="n">
        <v>0</v>
      </c>
      <c r="G55" s="69" t="n">
        <f aca="false">F55*E55</f>
        <v>0</v>
      </c>
      <c r="H55" s="70" t="n">
        <f aca="false">F55/D55</f>
        <v>0</v>
      </c>
      <c r="I55" s="66"/>
      <c r="J55" s="71" t="n">
        <f aca="false">I55*E55</f>
        <v>0</v>
      </c>
      <c r="K55" s="70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43.25" hidden="false" customHeight="false" outlineLevel="0" collapsed="false">
      <c r="A56" s="63" t="s">
        <v>91</v>
      </c>
      <c r="B56" s="64" t="s">
        <v>92</v>
      </c>
      <c r="C56" s="65" t="s">
        <v>30</v>
      </c>
      <c r="D56" s="66" t="n">
        <v>202.24</v>
      </c>
      <c r="E56" s="67" t="n">
        <v>158.108741</v>
      </c>
      <c r="F56" s="68" t="n">
        <v>0</v>
      </c>
      <c r="G56" s="69" t="n">
        <f aca="false">F56*E56</f>
        <v>0</v>
      </c>
      <c r="H56" s="70" t="n">
        <f aca="false">F56/D56</f>
        <v>0</v>
      </c>
      <c r="I56" s="66"/>
      <c r="J56" s="71" t="n">
        <f aca="false">I56*E56</f>
        <v>0</v>
      </c>
      <c r="K56" s="70" t="n">
        <f aca="false">I56/D56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32.55" hidden="false" customHeight="false" outlineLevel="0" collapsed="false">
      <c r="A57" s="63" t="s">
        <v>93</v>
      </c>
      <c r="B57" s="64" t="s">
        <v>94</v>
      </c>
      <c r="C57" s="65" t="s">
        <v>30</v>
      </c>
      <c r="D57" s="66" t="n">
        <v>50.06</v>
      </c>
      <c r="E57" s="67" t="n">
        <v>172.624564</v>
      </c>
      <c r="F57" s="68" t="n">
        <v>0</v>
      </c>
      <c r="G57" s="69" t="n">
        <f aca="false">F57*E57</f>
        <v>0</v>
      </c>
      <c r="H57" s="70" t="n">
        <f aca="false">F57/D57</f>
        <v>0</v>
      </c>
      <c r="I57" s="66"/>
      <c r="J57" s="71" t="n">
        <f aca="false">I57*E57</f>
        <v>0</v>
      </c>
      <c r="K57" s="70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32.55" hidden="false" customHeight="false" outlineLevel="0" collapsed="false">
      <c r="A58" s="63" t="s">
        <v>95</v>
      </c>
      <c r="B58" s="64" t="s">
        <v>96</v>
      </c>
      <c r="C58" s="65" t="s">
        <v>30</v>
      </c>
      <c r="D58" s="66" t="n">
        <v>45</v>
      </c>
      <c r="E58" s="67" t="n">
        <v>96.645787</v>
      </c>
      <c r="F58" s="68" t="n">
        <v>0</v>
      </c>
      <c r="G58" s="69" t="n">
        <f aca="false">F58*E58</f>
        <v>0</v>
      </c>
      <c r="H58" s="70" t="n">
        <f aca="false">F58/D58</f>
        <v>0</v>
      </c>
      <c r="I58" s="66"/>
      <c r="J58" s="71" t="n">
        <f aca="false">I58*E58</f>
        <v>0</v>
      </c>
      <c r="K58" s="70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13.8" hidden="false" customHeight="false" outlineLevel="0" collapsed="false">
      <c r="A59" s="63" t="s">
        <v>97</v>
      </c>
      <c r="B59" s="64" t="s">
        <v>98</v>
      </c>
      <c r="C59" s="65" t="s">
        <v>35</v>
      </c>
      <c r="D59" s="66" t="n">
        <v>94.2</v>
      </c>
      <c r="E59" s="67" t="n">
        <v>60.961565</v>
      </c>
      <c r="F59" s="68" t="n">
        <v>0</v>
      </c>
      <c r="G59" s="69" t="n">
        <f aca="false">F59*E59</f>
        <v>0</v>
      </c>
      <c r="H59" s="70" t="n">
        <f aca="false">F59/D59</f>
        <v>0</v>
      </c>
      <c r="I59" s="66"/>
      <c r="J59" s="71" t="n">
        <f aca="false">I59*E59</f>
        <v>0</v>
      </c>
      <c r="K59" s="70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13.8" hidden="false" customHeight="false" outlineLevel="0" collapsed="false">
      <c r="A60" s="54" t="n">
        <v>9</v>
      </c>
      <c r="B60" s="55" t="s">
        <v>99</v>
      </c>
      <c r="C60" s="56"/>
      <c r="D60" s="57"/>
      <c r="E60" s="75"/>
      <c r="F60" s="58"/>
      <c r="G60" s="59"/>
      <c r="H60" s="60"/>
      <c r="I60" s="59"/>
      <c r="J60" s="62" t="n">
        <f aca="false">SUM(J61)</f>
        <v>0</v>
      </c>
      <c r="K60" s="60"/>
      <c r="L60" s="59"/>
      <c r="M60" s="62" t="n">
        <f aca="false">SUM(M61)</f>
        <v>0</v>
      </c>
      <c r="N60" s="60"/>
    </row>
    <row r="61" customFormat="false" ht="13.8" hidden="false" customHeight="false" outlineLevel="0" collapsed="false">
      <c r="A61" s="63" t="s">
        <v>100</v>
      </c>
      <c r="B61" s="64" t="s">
        <v>101</v>
      </c>
      <c r="C61" s="65" t="s">
        <v>30</v>
      </c>
      <c r="D61" s="66" t="n">
        <v>202.24</v>
      </c>
      <c r="E61" s="67" t="n">
        <v>58.47842</v>
      </c>
      <c r="F61" s="68" t="n">
        <v>0</v>
      </c>
      <c r="G61" s="69" t="n">
        <f aca="false">F61*E61</f>
        <v>0</v>
      </c>
      <c r="H61" s="70" t="n">
        <f aca="false">F61/D61</f>
        <v>0</v>
      </c>
      <c r="I61" s="66"/>
      <c r="J61" s="71" t="n">
        <f aca="false">I61*E61</f>
        <v>0</v>
      </c>
      <c r="K61" s="70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3.8" hidden="false" customHeight="false" outlineLevel="0" collapsed="false">
      <c r="A62" s="54" t="n">
        <v>10</v>
      </c>
      <c r="B62" s="55" t="s">
        <v>102</v>
      </c>
      <c r="C62" s="56"/>
      <c r="D62" s="57"/>
      <c r="E62" s="75"/>
      <c r="F62" s="58"/>
      <c r="G62" s="59"/>
      <c r="H62" s="60"/>
      <c r="I62" s="59"/>
      <c r="J62" s="62" t="n">
        <f aca="false">SUM(J63:J72)</f>
        <v>0</v>
      </c>
      <c r="K62" s="60"/>
      <c r="L62" s="59"/>
      <c r="M62" s="62" t="n">
        <f aca="false">SUM(M63:M72)</f>
        <v>0</v>
      </c>
      <c r="N62" s="60"/>
    </row>
    <row r="63" s="86" customFormat="true" ht="13.8" hidden="false" customHeight="false" outlineLevel="0" collapsed="false">
      <c r="A63" s="77" t="s">
        <v>103</v>
      </c>
      <c r="B63" s="78" t="s">
        <v>104</v>
      </c>
      <c r="C63" s="79"/>
      <c r="D63" s="80"/>
      <c r="E63" s="81"/>
      <c r="F63" s="82"/>
      <c r="G63" s="83"/>
      <c r="H63" s="84"/>
      <c r="I63" s="83"/>
      <c r="J63" s="85"/>
      <c r="K63" s="84"/>
      <c r="L63" s="83"/>
      <c r="M63" s="85"/>
      <c r="N63" s="84"/>
    </row>
    <row r="64" customFormat="false" ht="22.35" hidden="false" customHeight="false" outlineLevel="0" collapsed="false">
      <c r="A64" s="63" t="s">
        <v>105</v>
      </c>
      <c r="B64" s="64" t="s">
        <v>106</v>
      </c>
      <c r="C64" s="65" t="s">
        <v>30</v>
      </c>
      <c r="D64" s="66" t="n">
        <v>345.42</v>
      </c>
      <c r="E64" s="67" t="n">
        <v>21.914368</v>
      </c>
      <c r="F64" s="68" t="n">
        <v>0</v>
      </c>
      <c r="G64" s="69" t="n">
        <f aca="false">F64*E64</f>
        <v>0</v>
      </c>
      <c r="H64" s="70" t="n">
        <f aca="false">F64/D64</f>
        <v>0</v>
      </c>
      <c r="I64" s="66"/>
      <c r="J64" s="71" t="n">
        <f aca="false">I64*E64</f>
        <v>0</v>
      </c>
      <c r="K64" s="70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43.25" hidden="false" customHeight="false" outlineLevel="0" collapsed="false">
      <c r="A65" s="63" t="s">
        <v>107</v>
      </c>
      <c r="B65" s="64" t="s">
        <v>108</v>
      </c>
      <c r="C65" s="65" t="s">
        <v>30</v>
      </c>
      <c r="D65" s="66" t="n">
        <v>779.65</v>
      </c>
      <c r="E65" s="67" t="n">
        <v>30.5725</v>
      </c>
      <c r="F65" s="68" t="n">
        <v>0</v>
      </c>
      <c r="G65" s="69" t="n">
        <f aca="false">F65*E65</f>
        <v>0</v>
      </c>
      <c r="H65" s="70" t="n">
        <f aca="false">F65/D65</f>
        <v>0</v>
      </c>
      <c r="I65" s="66"/>
      <c r="J65" s="71" t="n">
        <f aca="false">I65*E65</f>
        <v>0</v>
      </c>
      <c r="K65" s="70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s="86" customFormat="true" ht="13.8" hidden="false" customHeight="false" outlineLevel="0" collapsed="false">
      <c r="A66" s="77" t="s">
        <v>109</v>
      </c>
      <c r="B66" s="78" t="s">
        <v>110</v>
      </c>
      <c r="C66" s="79"/>
      <c r="D66" s="80"/>
      <c r="E66" s="81"/>
      <c r="F66" s="82"/>
      <c r="G66" s="83"/>
      <c r="H66" s="84"/>
      <c r="I66" s="83"/>
      <c r="J66" s="85"/>
      <c r="K66" s="84"/>
      <c r="L66" s="83"/>
      <c r="M66" s="85"/>
      <c r="N66" s="84"/>
    </row>
    <row r="67" customFormat="false" ht="43.25" hidden="false" customHeight="false" outlineLevel="0" collapsed="false">
      <c r="A67" s="63" t="s">
        <v>111</v>
      </c>
      <c r="B67" s="64" t="s">
        <v>112</v>
      </c>
      <c r="C67" s="65" t="s">
        <v>30</v>
      </c>
      <c r="D67" s="66" t="n">
        <v>57.68</v>
      </c>
      <c r="E67" s="67" t="n">
        <v>56.913766</v>
      </c>
      <c r="F67" s="68" t="n">
        <v>0</v>
      </c>
      <c r="G67" s="69" t="n">
        <f aca="false">F67*E67</f>
        <v>0</v>
      </c>
      <c r="H67" s="70" t="n">
        <f aca="false">F67/D67</f>
        <v>0</v>
      </c>
      <c r="I67" s="66"/>
      <c r="J67" s="71" t="n">
        <f aca="false">I67*E67</f>
        <v>0</v>
      </c>
      <c r="K67" s="70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43.25" hidden="false" customHeight="false" outlineLevel="0" collapsed="false">
      <c r="A68" s="63" t="s">
        <v>113</v>
      </c>
      <c r="B68" s="64" t="s">
        <v>114</v>
      </c>
      <c r="C68" s="65" t="s">
        <v>30</v>
      </c>
      <c r="D68" s="66" t="n">
        <v>57.68</v>
      </c>
      <c r="E68" s="67" t="n">
        <v>51.740899</v>
      </c>
      <c r="F68" s="68" t="n">
        <v>0</v>
      </c>
      <c r="G68" s="69" t="n">
        <f aca="false">F68*E68</f>
        <v>0</v>
      </c>
      <c r="H68" s="70" t="n">
        <f aca="false">F68/D68</f>
        <v>0</v>
      </c>
      <c r="I68" s="66"/>
      <c r="J68" s="71" t="n">
        <f aca="false">I68*E68</f>
        <v>0</v>
      </c>
      <c r="K68" s="70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s="86" customFormat="true" ht="13.8" hidden="false" customHeight="false" outlineLevel="0" collapsed="false">
      <c r="A69" s="77" t="s">
        <v>115</v>
      </c>
      <c r="B69" s="78" t="s">
        <v>116</v>
      </c>
      <c r="C69" s="79"/>
      <c r="D69" s="80"/>
      <c r="E69" s="81"/>
      <c r="F69" s="82"/>
      <c r="G69" s="83"/>
      <c r="H69" s="84"/>
      <c r="I69" s="83"/>
      <c r="J69" s="85"/>
      <c r="K69" s="84"/>
      <c r="L69" s="83"/>
      <c r="M69" s="85"/>
      <c r="N69" s="84"/>
    </row>
    <row r="70" customFormat="false" ht="32.55" hidden="false" customHeight="false" outlineLevel="0" collapsed="false">
      <c r="A70" s="63" t="s">
        <v>117</v>
      </c>
      <c r="B70" s="64" t="s">
        <v>118</v>
      </c>
      <c r="C70" s="65" t="s">
        <v>30</v>
      </c>
      <c r="D70" s="66" t="n">
        <v>60.38</v>
      </c>
      <c r="E70" s="67" t="n">
        <v>52.291204</v>
      </c>
      <c r="F70" s="68" t="n">
        <v>0</v>
      </c>
      <c r="G70" s="69" t="n">
        <f aca="false">F70*E70</f>
        <v>0</v>
      </c>
      <c r="H70" s="70" t="n">
        <f aca="false">F70/D70</f>
        <v>0</v>
      </c>
      <c r="I70" s="66"/>
      <c r="J70" s="71" t="n">
        <f aca="false">I70*E70</f>
        <v>0</v>
      </c>
      <c r="K70" s="70" t="n">
        <f aca="false">I70/D70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s="86" customFormat="true" ht="13.8" hidden="false" customHeight="false" outlineLevel="0" collapsed="false">
      <c r="A71" s="77" t="s">
        <v>119</v>
      </c>
      <c r="B71" s="78" t="s">
        <v>120</v>
      </c>
      <c r="C71" s="79"/>
      <c r="D71" s="80"/>
      <c r="E71" s="81"/>
      <c r="F71" s="82"/>
      <c r="G71" s="83"/>
      <c r="H71" s="84"/>
      <c r="I71" s="83"/>
      <c r="J71" s="85"/>
      <c r="K71" s="84"/>
      <c r="L71" s="83"/>
      <c r="M71" s="85"/>
      <c r="N71" s="84"/>
    </row>
    <row r="72" customFormat="false" ht="32.55" hidden="false" customHeight="false" outlineLevel="0" collapsed="false">
      <c r="A72" s="63" t="s">
        <v>121</v>
      </c>
      <c r="B72" s="64" t="s">
        <v>122</v>
      </c>
      <c r="C72" s="65" t="s">
        <v>30</v>
      </c>
      <c r="D72" s="66" t="n">
        <v>213.44</v>
      </c>
      <c r="E72" s="67" t="n">
        <v>0</v>
      </c>
      <c r="F72" s="68" t="n">
        <v>0</v>
      </c>
      <c r="G72" s="69" t="n">
        <f aca="false">F72*E72</f>
        <v>0</v>
      </c>
      <c r="H72" s="70" t="n">
        <f aca="false">F72/D72</f>
        <v>0</v>
      </c>
      <c r="I72" s="66"/>
      <c r="J72" s="71" t="n">
        <f aca="false">I72*E72</f>
        <v>0</v>
      </c>
      <c r="K72" s="70" t="n">
        <f aca="false">I72/D72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13.8" hidden="false" customHeight="false" outlineLevel="0" collapsed="false">
      <c r="A73" s="54" t="n">
        <v>11</v>
      </c>
      <c r="B73" s="55" t="s">
        <v>123</v>
      </c>
      <c r="C73" s="56"/>
      <c r="D73" s="57"/>
      <c r="E73" s="75"/>
      <c r="F73" s="58"/>
      <c r="G73" s="59"/>
      <c r="H73" s="60"/>
      <c r="I73" s="59"/>
      <c r="J73" s="62" t="n">
        <f aca="false">SUM(J74:J76)</f>
        <v>0</v>
      </c>
      <c r="K73" s="60"/>
      <c r="L73" s="59"/>
      <c r="M73" s="62" t="n">
        <f aca="false">SUM(M74:M76)</f>
        <v>0</v>
      </c>
      <c r="N73" s="60"/>
    </row>
    <row r="74" customFormat="false" ht="13.8" hidden="false" customHeight="false" outlineLevel="0" collapsed="false">
      <c r="A74" s="63" t="s">
        <v>124</v>
      </c>
      <c r="B74" s="64" t="s">
        <v>125</v>
      </c>
      <c r="C74" s="65" t="s">
        <v>30</v>
      </c>
      <c r="D74" s="66" t="n">
        <v>22.88</v>
      </c>
      <c r="E74" s="67" t="n">
        <v>288.971228</v>
      </c>
      <c r="F74" s="68" t="n">
        <v>0</v>
      </c>
      <c r="G74" s="69" t="n">
        <f aca="false">F74*E74</f>
        <v>0</v>
      </c>
      <c r="H74" s="70" t="n">
        <f aca="false">F74/D74</f>
        <v>0</v>
      </c>
      <c r="I74" s="66"/>
      <c r="J74" s="71" t="n">
        <f aca="false">I74*E74</f>
        <v>0</v>
      </c>
      <c r="K74" s="70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32.55" hidden="false" customHeight="false" outlineLevel="0" collapsed="false">
      <c r="A75" s="63" t="s">
        <v>126</v>
      </c>
      <c r="B75" s="64" t="s">
        <v>127</v>
      </c>
      <c r="C75" s="65" t="s">
        <v>30</v>
      </c>
      <c r="D75" s="66" t="n">
        <v>2.16</v>
      </c>
      <c r="E75" s="67" t="n">
        <v>710.443755</v>
      </c>
      <c r="F75" s="68" t="n">
        <v>0</v>
      </c>
      <c r="G75" s="69" t="n">
        <f aca="false">F75*E75</f>
        <v>0</v>
      </c>
      <c r="H75" s="70" t="n">
        <f aca="false">F75/D75</f>
        <v>0</v>
      </c>
      <c r="I75" s="66"/>
      <c r="J75" s="71" t="n">
        <f aca="false">I75*E75</f>
        <v>0</v>
      </c>
      <c r="K75" s="70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3.8" hidden="false" customHeight="false" outlineLevel="0" collapsed="false">
      <c r="A76" s="63" t="s">
        <v>128</v>
      </c>
      <c r="B76" s="64" t="s">
        <v>129</v>
      </c>
      <c r="C76" s="65" t="s">
        <v>30</v>
      </c>
      <c r="D76" s="66" t="n">
        <v>8.4</v>
      </c>
      <c r="E76" s="67" t="n">
        <v>602.241563</v>
      </c>
      <c r="F76" s="68" t="n">
        <v>0</v>
      </c>
      <c r="G76" s="69" t="n">
        <f aca="false">F76*E76</f>
        <v>0</v>
      </c>
      <c r="H76" s="70" t="n">
        <f aca="false">F76/D76</f>
        <v>0</v>
      </c>
      <c r="I76" s="66"/>
      <c r="J76" s="71" t="n">
        <f aca="false">I76*E76</f>
        <v>0</v>
      </c>
      <c r="K76" s="70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13.8" hidden="false" customHeight="false" outlineLevel="0" collapsed="false">
      <c r="A77" s="54" t="n">
        <v>12</v>
      </c>
      <c r="B77" s="55" t="s">
        <v>130</v>
      </c>
      <c r="C77" s="56"/>
      <c r="D77" s="57"/>
      <c r="E77" s="75"/>
      <c r="F77" s="58"/>
      <c r="G77" s="59"/>
      <c r="H77" s="60"/>
      <c r="I77" s="59"/>
      <c r="J77" s="62" t="n">
        <f aca="false">SUM(J78:J115)</f>
        <v>0</v>
      </c>
      <c r="K77" s="60"/>
      <c r="L77" s="59"/>
      <c r="M77" s="62" t="n">
        <f aca="false">SUM(M78:M115)</f>
        <v>0</v>
      </c>
      <c r="N77" s="60"/>
    </row>
    <row r="78" s="86" customFormat="true" ht="13.8" hidden="false" customHeight="false" outlineLevel="0" collapsed="false">
      <c r="A78" s="77" t="s">
        <v>131</v>
      </c>
      <c r="B78" s="78" t="s">
        <v>132</v>
      </c>
      <c r="C78" s="79"/>
      <c r="D78" s="80"/>
      <c r="E78" s="81"/>
      <c r="F78" s="82"/>
      <c r="G78" s="83"/>
      <c r="H78" s="84"/>
      <c r="I78" s="83"/>
      <c r="J78" s="85"/>
      <c r="K78" s="84"/>
      <c r="L78" s="83"/>
      <c r="M78" s="85"/>
      <c r="N78" s="84"/>
    </row>
    <row r="79" customFormat="false" ht="22.35" hidden="false" customHeight="false" outlineLevel="0" collapsed="false">
      <c r="A79" s="63" t="s">
        <v>133</v>
      </c>
      <c r="B79" s="64" t="s">
        <v>134</v>
      </c>
      <c r="C79" s="65" t="s">
        <v>135</v>
      </c>
      <c r="D79" s="66" t="n">
        <v>1</v>
      </c>
      <c r="E79" s="67" t="n">
        <v>3900.769733</v>
      </c>
      <c r="F79" s="68" t="n">
        <v>0</v>
      </c>
      <c r="G79" s="69" t="n">
        <f aca="false">F79*E79</f>
        <v>0</v>
      </c>
      <c r="H79" s="70" t="n">
        <f aca="false">F79/D79</f>
        <v>0</v>
      </c>
      <c r="I79" s="66"/>
      <c r="J79" s="71" t="n">
        <f aca="false">I79*E79</f>
        <v>0</v>
      </c>
      <c r="K79" s="70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43.25" hidden="false" customHeight="false" outlineLevel="0" collapsed="false">
      <c r="A80" s="63" t="s">
        <v>136</v>
      </c>
      <c r="B80" s="64" t="s">
        <v>137</v>
      </c>
      <c r="C80" s="65" t="s">
        <v>135</v>
      </c>
      <c r="D80" s="66" t="n">
        <v>1</v>
      </c>
      <c r="E80" s="67" t="n">
        <v>1589.121863</v>
      </c>
      <c r="F80" s="68" t="n">
        <v>0</v>
      </c>
      <c r="G80" s="69" t="n">
        <f aca="false">F80*E80</f>
        <v>0</v>
      </c>
      <c r="H80" s="70" t="n">
        <f aca="false">F80/D80</f>
        <v>0</v>
      </c>
      <c r="I80" s="66"/>
      <c r="J80" s="71" t="n">
        <f aca="false">I80*E80</f>
        <v>0</v>
      </c>
      <c r="K80" s="70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s="86" customFormat="true" ht="13.8" hidden="false" customHeight="false" outlineLevel="0" collapsed="false">
      <c r="A81" s="77" t="s">
        <v>138</v>
      </c>
      <c r="B81" s="78" t="s">
        <v>139</v>
      </c>
      <c r="C81" s="79"/>
      <c r="D81" s="80"/>
      <c r="E81" s="81"/>
      <c r="F81" s="82"/>
      <c r="G81" s="83"/>
      <c r="H81" s="84"/>
      <c r="I81" s="83"/>
      <c r="J81" s="85"/>
      <c r="K81" s="84"/>
      <c r="L81" s="83"/>
      <c r="M81" s="85"/>
      <c r="N81" s="84"/>
    </row>
    <row r="82" customFormat="false" ht="22.35" hidden="false" customHeight="false" outlineLevel="0" collapsed="false">
      <c r="A82" s="63" t="s">
        <v>140</v>
      </c>
      <c r="B82" s="64" t="s">
        <v>141</v>
      </c>
      <c r="C82" s="65" t="s">
        <v>135</v>
      </c>
      <c r="D82" s="66" t="n">
        <v>1</v>
      </c>
      <c r="E82" s="67" t="n">
        <v>599.490038</v>
      </c>
      <c r="F82" s="68" t="n">
        <v>0</v>
      </c>
      <c r="G82" s="69" t="n">
        <f aca="false">F82*E82</f>
        <v>0</v>
      </c>
      <c r="H82" s="70" t="n">
        <f aca="false">F82/D82</f>
        <v>0</v>
      </c>
      <c r="I82" s="66"/>
      <c r="J82" s="71" t="n">
        <f aca="false">I82*E82</f>
        <v>0</v>
      </c>
      <c r="K82" s="70" t="n">
        <f aca="false">I82/D82</f>
        <v>0</v>
      </c>
      <c r="L82" s="72" t="n">
        <f aca="false">F82+I82</f>
        <v>0</v>
      </c>
      <c r="M82" s="73" t="n">
        <f aca="false">G82+J82</f>
        <v>0</v>
      </c>
      <c r="N82" s="74" t="n">
        <f aca="false">H82+K82</f>
        <v>0</v>
      </c>
    </row>
    <row r="83" s="86" customFormat="true" ht="13.8" hidden="false" customHeight="false" outlineLevel="0" collapsed="false">
      <c r="A83" s="77" t="s">
        <v>142</v>
      </c>
      <c r="B83" s="78" t="s">
        <v>139</v>
      </c>
      <c r="C83" s="79"/>
      <c r="D83" s="80"/>
      <c r="E83" s="81"/>
      <c r="F83" s="82"/>
      <c r="G83" s="83"/>
      <c r="H83" s="84"/>
      <c r="I83" s="83"/>
      <c r="J83" s="85"/>
      <c r="K83" s="84"/>
      <c r="L83" s="83"/>
      <c r="M83" s="85"/>
      <c r="N83" s="84"/>
    </row>
    <row r="84" customFormat="false" ht="22.35" hidden="false" customHeight="false" outlineLevel="0" collapsed="false">
      <c r="A84" s="63" t="s">
        <v>143</v>
      </c>
      <c r="B84" s="64" t="s">
        <v>144</v>
      </c>
      <c r="C84" s="65" t="s">
        <v>135</v>
      </c>
      <c r="D84" s="66" t="n">
        <v>5</v>
      </c>
      <c r="E84" s="67" t="n">
        <v>24.70258</v>
      </c>
      <c r="F84" s="68" t="n">
        <v>0</v>
      </c>
      <c r="G84" s="69" t="n">
        <f aca="false">F84*E84</f>
        <v>0</v>
      </c>
      <c r="H84" s="70" t="n">
        <f aca="false">F84/D84</f>
        <v>0</v>
      </c>
      <c r="I84" s="66"/>
      <c r="J84" s="71" t="n">
        <f aca="false">I84*E84</f>
        <v>0</v>
      </c>
      <c r="K84" s="70" t="n">
        <f aca="false">I84/D84</f>
        <v>0</v>
      </c>
      <c r="L84" s="72" t="n">
        <f aca="false">F84+I84</f>
        <v>0</v>
      </c>
      <c r="M84" s="73" t="n">
        <f aca="false">G84+J84</f>
        <v>0</v>
      </c>
      <c r="N84" s="74" t="n">
        <f aca="false">H84+K84</f>
        <v>0</v>
      </c>
    </row>
    <row r="85" customFormat="false" ht="22.35" hidden="false" customHeight="false" outlineLevel="0" collapsed="false">
      <c r="A85" s="63" t="s">
        <v>145</v>
      </c>
      <c r="B85" s="64" t="s">
        <v>146</v>
      </c>
      <c r="C85" s="65" t="s">
        <v>135</v>
      </c>
      <c r="D85" s="66" t="n">
        <v>1</v>
      </c>
      <c r="E85" s="67" t="n">
        <v>24.70258</v>
      </c>
      <c r="F85" s="68" t="n">
        <v>0</v>
      </c>
      <c r="G85" s="69" t="n">
        <f aca="false">F85*E85</f>
        <v>0</v>
      </c>
      <c r="H85" s="70" t="n">
        <f aca="false">F85/D85</f>
        <v>0</v>
      </c>
      <c r="I85" s="66"/>
      <c r="J85" s="71" t="n">
        <f aca="false">I85*E85</f>
        <v>0</v>
      </c>
      <c r="K85" s="70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22.35" hidden="false" customHeight="false" outlineLevel="0" collapsed="false">
      <c r="A86" s="63" t="s">
        <v>147</v>
      </c>
      <c r="B86" s="64" t="s">
        <v>148</v>
      </c>
      <c r="C86" s="65" t="s">
        <v>135</v>
      </c>
      <c r="D86" s="66" t="n">
        <v>1</v>
      </c>
      <c r="E86" s="67" t="n">
        <v>24.70258</v>
      </c>
      <c r="F86" s="68" t="n">
        <v>0</v>
      </c>
      <c r="G86" s="69" t="n">
        <f aca="false">F86*E86</f>
        <v>0</v>
      </c>
      <c r="H86" s="70" t="n">
        <f aca="false">F86/D86</f>
        <v>0</v>
      </c>
      <c r="I86" s="66"/>
      <c r="J86" s="71" t="n">
        <f aca="false">I86*E86</f>
        <v>0</v>
      </c>
      <c r="K86" s="70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22.35" hidden="false" customHeight="false" outlineLevel="0" collapsed="false">
      <c r="A87" s="63" t="s">
        <v>149</v>
      </c>
      <c r="B87" s="64" t="s">
        <v>150</v>
      </c>
      <c r="C87" s="65" t="s">
        <v>135</v>
      </c>
      <c r="D87" s="66" t="n">
        <v>2</v>
      </c>
      <c r="E87" s="67" t="n">
        <v>24.70258</v>
      </c>
      <c r="F87" s="68" t="n">
        <v>0</v>
      </c>
      <c r="G87" s="69" t="n">
        <f aca="false">F87*E87</f>
        <v>0</v>
      </c>
      <c r="H87" s="70" t="n">
        <f aca="false">F87/D87</f>
        <v>0</v>
      </c>
      <c r="I87" s="66"/>
      <c r="J87" s="71" t="n">
        <f aca="false">I87*E87</f>
        <v>0</v>
      </c>
      <c r="K87" s="70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22.35" hidden="false" customHeight="false" outlineLevel="0" collapsed="false">
      <c r="A88" s="63" t="s">
        <v>151</v>
      </c>
      <c r="B88" s="64" t="s">
        <v>152</v>
      </c>
      <c r="C88" s="65" t="s">
        <v>135</v>
      </c>
      <c r="D88" s="66" t="n">
        <v>1</v>
      </c>
      <c r="E88" s="67" t="n">
        <v>33.409628</v>
      </c>
      <c r="F88" s="68" t="n">
        <v>0</v>
      </c>
      <c r="G88" s="69" t="n">
        <f aca="false">F88*E88</f>
        <v>0</v>
      </c>
      <c r="H88" s="70" t="n">
        <f aca="false">F88/D88</f>
        <v>0</v>
      </c>
      <c r="I88" s="66"/>
      <c r="J88" s="71" t="n">
        <f aca="false">I88*E88</f>
        <v>0</v>
      </c>
      <c r="K88" s="70" t="n">
        <f aca="false">I88/D88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22.35" hidden="false" customHeight="false" outlineLevel="0" collapsed="false">
      <c r="A89" s="63" t="s">
        <v>153</v>
      </c>
      <c r="B89" s="64" t="s">
        <v>154</v>
      </c>
      <c r="C89" s="65" t="s">
        <v>135</v>
      </c>
      <c r="D89" s="66" t="n">
        <v>4</v>
      </c>
      <c r="E89" s="67" t="n">
        <v>71.930978</v>
      </c>
      <c r="F89" s="68" t="n">
        <v>0</v>
      </c>
      <c r="G89" s="69" t="n">
        <f aca="false">F89*E89</f>
        <v>0</v>
      </c>
      <c r="H89" s="70" t="n">
        <f aca="false">F89/D89</f>
        <v>0</v>
      </c>
      <c r="I89" s="66"/>
      <c r="J89" s="71" t="n">
        <f aca="false">I89*E89</f>
        <v>0</v>
      </c>
      <c r="K89" s="70" t="n">
        <f aca="false">I89/D89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22.35" hidden="false" customHeight="false" outlineLevel="0" collapsed="false">
      <c r="A90" s="63" t="s">
        <v>155</v>
      </c>
      <c r="B90" s="64" t="s">
        <v>156</v>
      </c>
      <c r="C90" s="65" t="s">
        <v>135</v>
      </c>
      <c r="D90" s="66" t="n">
        <v>2</v>
      </c>
      <c r="E90" s="67" t="n">
        <v>236.741211</v>
      </c>
      <c r="F90" s="68" t="n">
        <v>0</v>
      </c>
      <c r="G90" s="69" t="n">
        <f aca="false">F90*E90</f>
        <v>0</v>
      </c>
      <c r="H90" s="70" t="n">
        <f aca="false">F90/D90</f>
        <v>0</v>
      </c>
      <c r="I90" s="66"/>
      <c r="J90" s="71" t="n">
        <f aca="false">I90*E90</f>
        <v>0</v>
      </c>
      <c r="K90" s="70" t="n">
        <f aca="false">I90/D90</f>
        <v>0</v>
      </c>
      <c r="L90" s="72" t="n">
        <f aca="false">F90+I90</f>
        <v>0</v>
      </c>
      <c r="M90" s="73" t="n">
        <f aca="false">G90+J90</f>
        <v>0</v>
      </c>
      <c r="N90" s="74" t="n">
        <f aca="false">H90+K90</f>
        <v>0</v>
      </c>
    </row>
    <row r="91" customFormat="false" ht="22.35" hidden="false" customHeight="false" outlineLevel="0" collapsed="false">
      <c r="A91" s="63" t="s">
        <v>157</v>
      </c>
      <c r="B91" s="64" t="s">
        <v>158</v>
      </c>
      <c r="C91" s="65" t="s">
        <v>135</v>
      </c>
      <c r="D91" s="66" t="n">
        <v>2</v>
      </c>
      <c r="E91" s="67" t="n">
        <v>139.471745</v>
      </c>
      <c r="F91" s="68" t="n">
        <v>0</v>
      </c>
      <c r="G91" s="69" t="n">
        <f aca="false">F91*E91</f>
        <v>0</v>
      </c>
      <c r="H91" s="70" t="n">
        <f aca="false">F91/D91</f>
        <v>0</v>
      </c>
      <c r="I91" s="66"/>
      <c r="J91" s="71" t="n">
        <f aca="false">I91*E91</f>
        <v>0</v>
      </c>
      <c r="K91" s="70" t="n">
        <f aca="false">I91/D91</f>
        <v>0</v>
      </c>
      <c r="L91" s="72" t="n">
        <f aca="false">F91+I91</f>
        <v>0</v>
      </c>
      <c r="M91" s="73" t="n">
        <f aca="false">G91+J91</f>
        <v>0</v>
      </c>
      <c r="N91" s="74" t="n">
        <f aca="false">H91+K91</f>
        <v>0</v>
      </c>
    </row>
    <row r="92" customFormat="false" ht="22.35" hidden="false" customHeight="false" outlineLevel="0" collapsed="false">
      <c r="A92" s="63" t="s">
        <v>159</v>
      </c>
      <c r="B92" s="64" t="s">
        <v>160</v>
      </c>
      <c r="C92" s="65" t="s">
        <v>135</v>
      </c>
      <c r="D92" s="66" t="n">
        <v>2</v>
      </c>
      <c r="E92" s="67" t="n">
        <v>144.277742</v>
      </c>
      <c r="F92" s="68" t="n">
        <v>0</v>
      </c>
      <c r="G92" s="69" t="n">
        <f aca="false">F92*E92</f>
        <v>0</v>
      </c>
      <c r="H92" s="70" t="n">
        <f aca="false">F92/D92</f>
        <v>0</v>
      </c>
      <c r="I92" s="66"/>
      <c r="J92" s="71" t="n">
        <f aca="false">I92*E92</f>
        <v>0</v>
      </c>
      <c r="K92" s="70" t="n">
        <f aca="false">I92/D92</f>
        <v>0</v>
      </c>
      <c r="L92" s="72" t="n">
        <f aca="false">F92+I92</f>
        <v>0</v>
      </c>
      <c r="M92" s="73" t="n">
        <f aca="false">G92+J92</f>
        <v>0</v>
      </c>
      <c r="N92" s="74" t="n">
        <f aca="false">H92+K92</f>
        <v>0</v>
      </c>
    </row>
    <row r="93" s="86" customFormat="true" ht="13.8" hidden="false" customHeight="false" outlineLevel="0" collapsed="false">
      <c r="A93" s="77" t="s">
        <v>161</v>
      </c>
      <c r="B93" s="78" t="s">
        <v>162</v>
      </c>
      <c r="C93" s="79"/>
      <c r="D93" s="80"/>
      <c r="E93" s="81"/>
      <c r="F93" s="82"/>
      <c r="G93" s="83"/>
      <c r="H93" s="84"/>
      <c r="I93" s="83"/>
      <c r="J93" s="85"/>
      <c r="K93" s="84"/>
      <c r="L93" s="83"/>
      <c r="M93" s="85"/>
      <c r="N93" s="84"/>
    </row>
    <row r="94" customFormat="false" ht="32.55" hidden="false" customHeight="false" outlineLevel="0" collapsed="false">
      <c r="A94" s="63" t="s">
        <v>163</v>
      </c>
      <c r="B94" s="64" t="s">
        <v>164</v>
      </c>
      <c r="C94" s="65" t="s">
        <v>135</v>
      </c>
      <c r="D94" s="66" t="n">
        <v>27</v>
      </c>
      <c r="E94" s="67" t="n">
        <v>231.898527</v>
      </c>
      <c r="F94" s="68" t="n">
        <v>0</v>
      </c>
      <c r="G94" s="69" t="n">
        <f aca="false">F94*E94</f>
        <v>0</v>
      </c>
      <c r="H94" s="70" t="n">
        <f aca="false">F94/D94</f>
        <v>0</v>
      </c>
      <c r="I94" s="66"/>
      <c r="J94" s="71" t="n">
        <f aca="false">I94*E94</f>
        <v>0</v>
      </c>
      <c r="K94" s="70" t="n">
        <f aca="false">I94/D94</f>
        <v>0</v>
      </c>
      <c r="L94" s="72" t="n">
        <f aca="false">F94+I94</f>
        <v>0</v>
      </c>
      <c r="M94" s="73" t="n">
        <f aca="false">G94+J94</f>
        <v>0</v>
      </c>
      <c r="N94" s="74" t="n">
        <f aca="false">H94+K94</f>
        <v>0</v>
      </c>
    </row>
    <row r="95" customFormat="false" ht="32.55" hidden="false" customHeight="false" outlineLevel="0" collapsed="false">
      <c r="A95" s="63" t="s">
        <v>165</v>
      </c>
      <c r="B95" s="64" t="s">
        <v>166</v>
      </c>
      <c r="C95" s="65" t="s">
        <v>135</v>
      </c>
      <c r="D95" s="66" t="n">
        <v>7</v>
      </c>
      <c r="E95" s="67" t="n">
        <v>205.679551</v>
      </c>
      <c r="F95" s="68" t="n">
        <v>0</v>
      </c>
      <c r="G95" s="69" t="n">
        <f aca="false">F95*E95</f>
        <v>0</v>
      </c>
      <c r="H95" s="70" t="n">
        <f aca="false">F95/D95</f>
        <v>0</v>
      </c>
      <c r="I95" s="66"/>
      <c r="J95" s="71" t="n">
        <f aca="false">I95*E95</f>
        <v>0</v>
      </c>
      <c r="K95" s="70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32.55" hidden="false" customHeight="false" outlineLevel="0" collapsed="false">
      <c r="A96" s="63" t="s">
        <v>167</v>
      </c>
      <c r="B96" s="64" t="s">
        <v>168</v>
      </c>
      <c r="C96" s="65" t="s">
        <v>135</v>
      </c>
      <c r="D96" s="66" t="n">
        <v>6</v>
      </c>
      <c r="E96" s="67" t="n">
        <v>347.939508</v>
      </c>
      <c r="F96" s="68" t="n">
        <v>0</v>
      </c>
      <c r="G96" s="69" t="n">
        <f aca="false">F96*E96</f>
        <v>0</v>
      </c>
      <c r="H96" s="70" t="n">
        <f aca="false">F96/D96</f>
        <v>0</v>
      </c>
      <c r="I96" s="66"/>
      <c r="J96" s="71" t="n">
        <f aca="false">I96*E96</f>
        <v>0</v>
      </c>
      <c r="K96" s="70" t="n">
        <f aca="false">I96/D96</f>
        <v>0</v>
      </c>
      <c r="L96" s="72" t="n">
        <f aca="false">F96+I96</f>
        <v>0</v>
      </c>
      <c r="M96" s="73" t="n">
        <f aca="false">G96+J96</f>
        <v>0</v>
      </c>
      <c r="N96" s="74" t="n">
        <f aca="false">H96+K96</f>
        <v>0</v>
      </c>
    </row>
    <row r="97" customFormat="false" ht="32.55" hidden="false" customHeight="false" outlineLevel="0" collapsed="false">
      <c r="A97" s="63" t="s">
        <v>169</v>
      </c>
      <c r="B97" s="64" t="s">
        <v>170</v>
      </c>
      <c r="C97" s="65" t="s">
        <v>135</v>
      </c>
      <c r="D97" s="66" t="n">
        <v>10</v>
      </c>
      <c r="E97" s="67" t="n">
        <v>395.253509</v>
      </c>
      <c r="F97" s="68" t="n">
        <v>0</v>
      </c>
      <c r="G97" s="69" t="n">
        <f aca="false">F97*E97</f>
        <v>0</v>
      </c>
      <c r="H97" s="70" t="n">
        <f aca="false">F97/D97</f>
        <v>0</v>
      </c>
      <c r="I97" s="66"/>
      <c r="J97" s="71" t="n">
        <f aca="false">I97*E97</f>
        <v>0</v>
      </c>
      <c r="K97" s="70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43.25" hidden="false" customHeight="false" outlineLevel="0" collapsed="false">
      <c r="A98" s="63" t="s">
        <v>171</v>
      </c>
      <c r="B98" s="64" t="s">
        <v>172</v>
      </c>
      <c r="C98" s="65" t="s">
        <v>135</v>
      </c>
      <c r="D98" s="66" t="n">
        <v>12</v>
      </c>
      <c r="E98" s="67" t="n">
        <v>247.649479</v>
      </c>
      <c r="F98" s="68" t="n">
        <v>0</v>
      </c>
      <c r="G98" s="69" t="n">
        <f aca="false">F98*E98</f>
        <v>0</v>
      </c>
      <c r="H98" s="70" t="n">
        <f aca="false">F98/D98</f>
        <v>0</v>
      </c>
      <c r="I98" s="66"/>
      <c r="J98" s="71" t="n">
        <f aca="false">I98*E98</f>
        <v>0</v>
      </c>
      <c r="K98" s="70" t="n">
        <f aca="false">I98/D98</f>
        <v>0</v>
      </c>
      <c r="L98" s="72" t="n">
        <f aca="false">F98+I98</f>
        <v>0</v>
      </c>
      <c r="M98" s="73" t="n">
        <f aca="false">G98+J98</f>
        <v>0</v>
      </c>
      <c r="N98" s="74" t="n">
        <f aca="false">H98+K98</f>
        <v>0</v>
      </c>
    </row>
    <row r="99" customFormat="false" ht="32.55" hidden="false" customHeight="false" outlineLevel="0" collapsed="false">
      <c r="A99" s="63" t="s">
        <v>173</v>
      </c>
      <c r="B99" s="64" t="s">
        <v>174</v>
      </c>
      <c r="C99" s="65" t="s">
        <v>135</v>
      </c>
      <c r="D99" s="66" t="n">
        <v>5</v>
      </c>
      <c r="E99" s="67" t="n">
        <v>273.049112</v>
      </c>
      <c r="F99" s="68" t="n">
        <v>0</v>
      </c>
      <c r="G99" s="69" t="n">
        <f aca="false">F99*E99</f>
        <v>0</v>
      </c>
      <c r="H99" s="70" t="n">
        <f aca="false">F99/D99</f>
        <v>0</v>
      </c>
      <c r="I99" s="66"/>
      <c r="J99" s="71" t="n">
        <f aca="false">I99*E99</f>
        <v>0</v>
      </c>
      <c r="K99" s="70" t="n">
        <f aca="false">I99/D99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32.55" hidden="false" customHeight="false" outlineLevel="0" collapsed="false">
      <c r="A100" s="63" t="s">
        <v>175</v>
      </c>
      <c r="B100" s="64" t="s">
        <v>176</v>
      </c>
      <c r="C100" s="65" t="s">
        <v>135</v>
      </c>
      <c r="D100" s="66" t="n">
        <v>58</v>
      </c>
      <c r="E100" s="67" t="n">
        <v>235.383792</v>
      </c>
      <c r="F100" s="68" t="n">
        <v>0</v>
      </c>
      <c r="G100" s="69" t="n">
        <f aca="false">F100*E100</f>
        <v>0</v>
      </c>
      <c r="H100" s="70" t="n">
        <f aca="false">F100/D100</f>
        <v>0</v>
      </c>
      <c r="I100" s="66"/>
      <c r="J100" s="71" t="n">
        <f aca="false">I100*E100</f>
        <v>0</v>
      </c>
      <c r="K100" s="70" t="n">
        <f aca="false">I100/D100</f>
        <v>0</v>
      </c>
      <c r="L100" s="72" t="n">
        <f aca="false">F100+I100</f>
        <v>0</v>
      </c>
      <c r="M100" s="73" t="n">
        <f aca="false">G100+J100</f>
        <v>0</v>
      </c>
      <c r="N100" s="74" t="n">
        <f aca="false">H100+K100</f>
        <v>0</v>
      </c>
    </row>
    <row r="101" customFormat="false" ht="22.35" hidden="false" customHeight="false" outlineLevel="0" collapsed="false">
      <c r="A101" s="63" t="s">
        <v>177</v>
      </c>
      <c r="B101" s="64" t="s">
        <v>178</v>
      </c>
      <c r="C101" s="65" t="s">
        <v>35</v>
      </c>
      <c r="D101" s="66" t="n">
        <v>200</v>
      </c>
      <c r="E101" s="67" t="n">
        <v>7.618667</v>
      </c>
      <c r="F101" s="68" t="n">
        <v>0</v>
      </c>
      <c r="G101" s="69" t="n">
        <f aca="false">F101*E101</f>
        <v>0</v>
      </c>
      <c r="H101" s="70" t="n">
        <f aca="false">F101/D101</f>
        <v>0</v>
      </c>
      <c r="I101" s="66"/>
      <c r="J101" s="71" t="n">
        <f aca="false">I101*E101</f>
        <v>0</v>
      </c>
      <c r="K101" s="70" t="n">
        <f aca="false">I101/D101</f>
        <v>0</v>
      </c>
      <c r="L101" s="72" t="n">
        <f aca="false">F101+I101</f>
        <v>0</v>
      </c>
      <c r="M101" s="73" t="n">
        <f aca="false">G101+J101</f>
        <v>0</v>
      </c>
      <c r="N101" s="74" t="n">
        <f aca="false">H101+K101</f>
        <v>0</v>
      </c>
    </row>
    <row r="102" customFormat="false" ht="22.35" hidden="false" customHeight="false" outlineLevel="0" collapsed="false">
      <c r="A102" s="63" t="s">
        <v>179</v>
      </c>
      <c r="B102" s="64" t="s">
        <v>180</v>
      </c>
      <c r="C102" s="65" t="s">
        <v>35</v>
      </c>
      <c r="D102" s="66" t="n">
        <v>80</v>
      </c>
      <c r="E102" s="67" t="n">
        <v>9.807658</v>
      </c>
      <c r="F102" s="68" t="n">
        <v>0</v>
      </c>
      <c r="G102" s="69" t="n">
        <f aca="false">F102*E102</f>
        <v>0</v>
      </c>
      <c r="H102" s="70" t="n">
        <f aca="false">F102/D102</f>
        <v>0</v>
      </c>
      <c r="I102" s="66"/>
      <c r="J102" s="71" t="n">
        <f aca="false">I102*E102</f>
        <v>0</v>
      </c>
      <c r="K102" s="70" t="n">
        <f aca="false">I102/D102</f>
        <v>0</v>
      </c>
      <c r="L102" s="72" t="n">
        <f aca="false">F102+I102</f>
        <v>0</v>
      </c>
      <c r="M102" s="73" t="n">
        <f aca="false">G102+J102</f>
        <v>0</v>
      </c>
      <c r="N102" s="74" t="n">
        <f aca="false">H102+K102</f>
        <v>0</v>
      </c>
    </row>
    <row r="103" customFormat="false" ht="22.35" hidden="false" customHeight="false" outlineLevel="0" collapsed="false">
      <c r="A103" s="63" t="s">
        <v>181</v>
      </c>
      <c r="B103" s="64" t="s">
        <v>182</v>
      </c>
      <c r="C103" s="65" t="s">
        <v>35</v>
      </c>
      <c r="D103" s="66" t="n">
        <v>100</v>
      </c>
      <c r="E103" s="67" t="n">
        <v>18.355729</v>
      </c>
      <c r="F103" s="68" t="n">
        <v>0</v>
      </c>
      <c r="G103" s="69" t="n">
        <f aca="false">F103*E103</f>
        <v>0</v>
      </c>
      <c r="H103" s="70" t="n">
        <f aca="false">F103/D103</f>
        <v>0</v>
      </c>
      <c r="I103" s="66"/>
      <c r="J103" s="71" t="n">
        <f aca="false">I103*E103</f>
        <v>0</v>
      </c>
      <c r="K103" s="70" t="n">
        <f aca="false">I103/D103</f>
        <v>0</v>
      </c>
      <c r="L103" s="72" t="n">
        <f aca="false">F103+I103</f>
        <v>0</v>
      </c>
      <c r="M103" s="73" t="n">
        <f aca="false">G103+J103</f>
        <v>0</v>
      </c>
      <c r="N103" s="74" t="n">
        <f aca="false">H103+K103</f>
        <v>0</v>
      </c>
    </row>
    <row r="104" customFormat="false" ht="22.35" hidden="false" customHeight="false" outlineLevel="0" collapsed="false">
      <c r="A104" s="63" t="s">
        <v>183</v>
      </c>
      <c r="B104" s="64" t="s">
        <v>184</v>
      </c>
      <c r="C104" s="65" t="s">
        <v>35</v>
      </c>
      <c r="D104" s="66" t="n">
        <v>100</v>
      </c>
      <c r="E104" s="67" t="n">
        <v>34.510238</v>
      </c>
      <c r="F104" s="68" t="n">
        <v>0</v>
      </c>
      <c r="G104" s="69" t="n">
        <f aca="false">F104*E104</f>
        <v>0</v>
      </c>
      <c r="H104" s="70" t="n">
        <f aca="false">F104/D104</f>
        <v>0</v>
      </c>
      <c r="I104" s="66"/>
      <c r="J104" s="71" t="n">
        <f aca="false">I104*E104</f>
        <v>0</v>
      </c>
      <c r="K104" s="70" t="n">
        <f aca="false">I104/D104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13.8" hidden="false" customHeight="false" outlineLevel="0" collapsed="false">
      <c r="A105" s="63" t="s">
        <v>185</v>
      </c>
      <c r="B105" s="64" t="s">
        <v>186</v>
      </c>
      <c r="C105" s="65" t="s">
        <v>35</v>
      </c>
      <c r="D105" s="66" t="n">
        <v>85</v>
      </c>
      <c r="E105" s="67" t="n">
        <v>19.113927</v>
      </c>
      <c r="F105" s="68" t="n">
        <v>0</v>
      </c>
      <c r="G105" s="69" t="n">
        <f aca="false">F105*E105</f>
        <v>0</v>
      </c>
      <c r="H105" s="70" t="n">
        <f aca="false">F105/D105</f>
        <v>0</v>
      </c>
      <c r="I105" s="66"/>
      <c r="J105" s="71" t="n">
        <f aca="false">I105*E105</f>
        <v>0</v>
      </c>
      <c r="K105" s="70" t="n">
        <f aca="false">I105/D105</f>
        <v>0</v>
      </c>
      <c r="L105" s="72" t="n">
        <f aca="false">F105+I105</f>
        <v>0</v>
      </c>
      <c r="M105" s="73" t="n">
        <f aca="false">G105+J105</f>
        <v>0</v>
      </c>
      <c r="N105" s="74" t="n">
        <f aca="false">H105+K105</f>
        <v>0</v>
      </c>
    </row>
    <row r="106" customFormat="false" ht="13.8" hidden="false" customHeight="false" outlineLevel="0" collapsed="false">
      <c r="A106" s="63" t="s">
        <v>187</v>
      </c>
      <c r="B106" s="64" t="s">
        <v>188</v>
      </c>
      <c r="C106" s="65" t="s">
        <v>35</v>
      </c>
      <c r="D106" s="66" t="n">
        <v>50</v>
      </c>
      <c r="E106" s="67" t="n">
        <v>20.459117</v>
      </c>
      <c r="F106" s="68" t="n">
        <v>0</v>
      </c>
      <c r="G106" s="69" t="n">
        <f aca="false">F106*E106</f>
        <v>0</v>
      </c>
      <c r="H106" s="70" t="n">
        <f aca="false">F106/D106</f>
        <v>0</v>
      </c>
      <c r="I106" s="66"/>
      <c r="J106" s="71" t="n">
        <f aca="false">I106*E106</f>
        <v>0</v>
      </c>
      <c r="K106" s="70" t="n">
        <f aca="false">I106/D106</f>
        <v>0</v>
      </c>
      <c r="L106" s="72" t="n">
        <f aca="false">F106+I106</f>
        <v>0</v>
      </c>
      <c r="M106" s="73" t="n">
        <f aca="false">G106+J106</f>
        <v>0</v>
      </c>
      <c r="N106" s="74" t="n">
        <f aca="false">H106+K106</f>
        <v>0</v>
      </c>
    </row>
    <row r="107" s="86" customFormat="true" ht="13.8" hidden="false" customHeight="false" outlineLevel="0" collapsed="false">
      <c r="A107" s="77" t="s">
        <v>189</v>
      </c>
      <c r="B107" s="78" t="s">
        <v>190</v>
      </c>
      <c r="C107" s="79"/>
      <c r="D107" s="80"/>
      <c r="E107" s="81"/>
      <c r="F107" s="82"/>
      <c r="G107" s="83"/>
      <c r="H107" s="84"/>
      <c r="I107" s="83"/>
      <c r="J107" s="85"/>
      <c r="K107" s="84"/>
      <c r="L107" s="83"/>
      <c r="M107" s="85"/>
      <c r="N107" s="84"/>
    </row>
    <row r="108" customFormat="false" ht="13.8" hidden="false" customHeight="false" outlineLevel="0" collapsed="false">
      <c r="A108" s="63" t="s">
        <v>191</v>
      </c>
      <c r="B108" s="64" t="s">
        <v>192</v>
      </c>
      <c r="C108" s="65" t="s">
        <v>135</v>
      </c>
      <c r="D108" s="66" t="n">
        <v>10</v>
      </c>
      <c r="E108" s="67" t="n">
        <v>46.311223</v>
      </c>
      <c r="F108" s="68" t="n">
        <v>0</v>
      </c>
      <c r="G108" s="69" t="n">
        <f aca="false">F108*E108</f>
        <v>0</v>
      </c>
      <c r="H108" s="70" t="n">
        <f aca="false">F108/D108</f>
        <v>0</v>
      </c>
      <c r="I108" s="66"/>
      <c r="J108" s="71" t="n">
        <f aca="false">I108*E108</f>
        <v>0</v>
      </c>
      <c r="K108" s="70" t="n">
        <f aca="false">I108/D108</f>
        <v>0</v>
      </c>
      <c r="L108" s="72" t="n">
        <f aca="false">F108+I108</f>
        <v>0</v>
      </c>
      <c r="M108" s="73" t="n">
        <f aca="false">G108+J108</f>
        <v>0</v>
      </c>
      <c r="N108" s="74" t="n">
        <f aca="false">H108+K108</f>
        <v>0</v>
      </c>
    </row>
    <row r="109" customFormat="false" ht="22.35" hidden="false" customHeight="false" outlineLevel="0" collapsed="false">
      <c r="A109" s="63" t="s">
        <v>193</v>
      </c>
      <c r="B109" s="64" t="s">
        <v>194</v>
      </c>
      <c r="C109" s="65" t="s">
        <v>135</v>
      </c>
      <c r="D109" s="66" t="n">
        <v>12</v>
      </c>
      <c r="E109" s="67" t="n">
        <v>66.733653</v>
      </c>
      <c r="F109" s="68" t="n">
        <v>0</v>
      </c>
      <c r="G109" s="69" t="n">
        <f aca="false">F109*E109</f>
        <v>0</v>
      </c>
      <c r="H109" s="70" t="n">
        <f aca="false">F109/D109</f>
        <v>0</v>
      </c>
      <c r="I109" s="66"/>
      <c r="J109" s="71" t="n">
        <f aca="false">I109*E109</f>
        <v>0</v>
      </c>
      <c r="K109" s="70" t="n">
        <f aca="false">I109/D109</f>
        <v>0</v>
      </c>
      <c r="L109" s="72" t="n">
        <f aca="false">F109+I109</f>
        <v>0</v>
      </c>
      <c r="M109" s="73" t="n">
        <f aca="false">G109+J109</f>
        <v>0</v>
      </c>
      <c r="N109" s="74" t="n">
        <f aca="false">H109+K109</f>
        <v>0</v>
      </c>
    </row>
    <row r="110" customFormat="false" ht="22.35" hidden="false" customHeight="false" outlineLevel="0" collapsed="false">
      <c r="A110" s="63" t="s">
        <v>195</v>
      </c>
      <c r="B110" s="64" t="s">
        <v>196</v>
      </c>
      <c r="C110" s="65" t="s">
        <v>135</v>
      </c>
      <c r="D110" s="66" t="n">
        <v>53</v>
      </c>
      <c r="E110" s="67" t="n">
        <v>41.713119</v>
      </c>
      <c r="F110" s="68" t="n">
        <v>0</v>
      </c>
      <c r="G110" s="69" t="n">
        <f aca="false">F110*E110</f>
        <v>0</v>
      </c>
      <c r="H110" s="70" t="n">
        <f aca="false">F110/D110</f>
        <v>0</v>
      </c>
      <c r="I110" s="66"/>
      <c r="J110" s="71" t="n">
        <f aca="false">I110*E110</f>
        <v>0</v>
      </c>
      <c r="K110" s="70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22.35" hidden="false" customHeight="false" outlineLevel="0" collapsed="false">
      <c r="A111" s="63" t="s">
        <v>197</v>
      </c>
      <c r="B111" s="64" t="s">
        <v>198</v>
      </c>
      <c r="C111" s="65" t="s">
        <v>135</v>
      </c>
      <c r="D111" s="66" t="n">
        <v>5</v>
      </c>
      <c r="E111" s="67" t="n">
        <v>47.852077</v>
      </c>
      <c r="F111" s="68" t="n">
        <v>0</v>
      </c>
      <c r="G111" s="69" t="n">
        <f aca="false">F111*E111</f>
        <v>0</v>
      </c>
      <c r="H111" s="70" t="n">
        <f aca="false">F111/D111</f>
        <v>0</v>
      </c>
      <c r="I111" s="66"/>
      <c r="J111" s="71" t="n">
        <f aca="false">I111*E111</f>
        <v>0</v>
      </c>
      <c r="K111" s="70" t="n">
        <f aca="false">I111/D111</f>
        <v>0</v>
      </c>
      <c r="L111" s="72" t="n">
        <f aca="false">F111+I111</f>
        <v>0</v>
      </c>
      <c r="M111" s="73" t="n">
        <f aca="false">G111+J111</f>
        <v>0</v>
      </c>
      <c r="N111" s="74" t="n">
        <f aca="false">H111+K111</f>
        <v>0</v>
      </c>
    </row>
    <row r="112" s="86" customFormat="true" ht="13.8" hidden="false" customHeight="false" outlineLevel="0" collapsed="false">
      <c r="A112" s="77" t="s">
        <v>199</v>
      </c>
      <c r="B112" s="78" t="s">
        <v>200</v>
      </c>
      <c r="C112" s="79"/>
      <c r="D112" s="80"/>
      <c r="E112" s="81"/>
      <c r="F112" s="82"/>
      <c r="G112" s="83"/>
      <c r="H112" s="84"/>
      <c r="I112" s="83"/>
      <c r="J112" s="85"/>
      <c r="K112" s="84"/>
      <c r="L112" s="83"/>
      <c r="M112" s="85"/>
      <c r="N112" s="84"/>
    </row>
    <row r="113" customFormat="false" ht="43.25" hidden="false" customHeight="false" outlineLevel="0" collapsed="false">
      <c r="A113" s="63" t="s">
        <v>201</v>
      </c>
      <c r="B113" s="64" t="s">
        <v>202</v>
      </c>
      <c r="C113" s="65" t="s">
        <v>135</v>
      </c>
      <c r="D113" s="66" t="n">
        <v>27</v>
      </c>
      <c r="E113" s="67" t="n">
        <v>253.715063</v>
      </c>
      <c r="F113" s="68" t="n">
        <v>0</v>
      </c>
      <c r="G113" s="69" t="n">
        <f aca="false">F113*E113</f>
        <v>0</v>
      </c>
      <c r="H113" s="70" t="n">
        <f aca="false">F113/D113</f>
        <v>0</v>
      </c>
      <c r="I113" s="66"/>
      <c r="J113" s="71" t="n">
        <f aca="false">I113*E113</f>
        <v>0</v>
      </c>
      <c r="K113" s="70" t="n">
        <f aca="false">I113/D113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customFormat="false" ht="13.8" hidden="false" customHeight="false" outlineLevel="0" collapsed="false">
      <c r="A114" s="63" t="s">
        <v>203</v>
      </c>
      <c r="B114" s="64" t="s">
        <v>204</v>
      </c>
      <c r="C114" s="65" t="s">
        <v>135</v>
      </c>
      <c r="D114" s="66" t="n">
        <v>7</v>
      </c>
      <c r="E114" s="67" t="n">
        <v>122.889221</v>
      </c>
      <c r="F114" s="68" t="n">
        <v>0</v>
      </c>
      <c r="G114" s="69" t="n">
        <f aca="false">F114*E114</f>
        <v>0</v>
      </c>
      <c r="H114" s="70" t="n">
        <f aca="false">F114/D114</f>
        <v>0</v>
      </c>
      <c r="I114" s="66"/>
      <c r="J114" s="71" t="n">
        <f aca="false">I114*E114</f>
        <v>0</v>
      </c>
      <c r="K114" s="70" t="n">
        <f aca="false">I114/D114</f>
        <v>0</v>
      </c>
      <c r="L114" s="72" t="n">
        <f aca="false">F114+I114</f>
        <v>0</v>
      </c>
      <c r="M114" s="73" t="n">
        <f aca="false">G114+J114</f>
        <v>0</v>
      </c>
      <c r="N114" s="74" t="n">
        <f aca="false">H114+K114</f>
        <v>0</v>
      </c>
    </row>
    <row r="115" customFormat="false" ht="32.55" hidden="false" customHeight="false" outlineLevel="0" collapsed="false">
      <c r="A115" s="63" t="s">
        <v>205</v>
      </c>
      <c r="B115" s="64" t="s">
        <v>206</v>
      </c>
      <c r="C115" s="65" t="s">
        <v>135</v>
      </c>
      <c r="D115" s="66" t="n">
        <v>5</v>
      </c>
      <c r="E115" s="67" t="n">
        <v>349.957293</v>
      </c>
      <c r="F115" s="68" t="n">
        <v>0</v>
      </c>
      <c r="G115" s="69" t="n">
        <f aca="false">F115*E115</f>
        <v>0</v>
      </c>
      <c r="H115" s="70" t="n">
        <f aca="false">F115/D115</f>
        <v>0</v>
      </c>
      <c r="I115" s="66"/>
      <c r="J115" s="71" t="n">
        <f aca="false">I115*E115</f>
        <v>0</v>
      </c>
      <c r="K115" s="70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13.8" hidden="false" customHeight="false" outlineLevel="0" collapsed="false">
      <c r="A116" s="54" t="n">
        <v>13</v>
      </c>
      <c r="B116" s="55" t="s">
        <v>207</v>
      </c>
      <c r="C116" s="56"/>
      <c r="D116" s="57"/>
      <c r="E116" s="75"/>
      <c r="F116" s="58"/>
      <c r="G116" s="59"/>
      <c r="H116" s="60"/>
      <c r="I116" s="59"/>
      <c r="J116" s="62" t="n">
        <f aca="false">SUM(J117:J153)</f>
        <v>0</v>
      </c>
      <c r="K116" s="60"/>
      <c r="L116" s="59"/>
      <c r="M116" s="62" t="n">
        <f aca="false">SUM(M117:M153)</f>
        <v>0</v>
      </c>
      <c r="N116" s="60"/>
    </row>
    <row r="117" s="86" customFormat="true" ht="13.8" hidden="false" customHeight="false" outlineLevel="0" collapsed="false">
      <c r="A117" s="77" t="s">
        <v>208</v>
      </c>
      <c r="B117" s="78" t="s">
        <v>209</v>
      </c>
      <c r="C117" s="79"/>
      <c r="D117" s="80"/>
      <c r="E117" s="81"/>
      <c r="F117" s="82"/>
      <c r="G117" s="83"/>
      <c r="H117" s="84"/>
      <c r="I117" s="83"/>
      <c r="J117" s="85"/>
      <c r="K117" s="84"/>
      <c r="L117" s="83"/>
      <c r="M117" s="85"/>
      <c r="N117" s="84"/>
    </row>
    <row r="118" customFormat="false" ht="13.8" hidden="false" customHeight="false" outlineLevel="0" collapsed="false">
      <c r="A118" s="63" t="s">
        <v>210</v>
      </c>
      <c r="B118" s="64" t="s">
        <v>211</v>
      </c>
      <c r="C118" s="65" t="s">
        <v>212</v>
      </c>
      <c r="D118" s="66" t="n">
        <v>13</v>
      </c>
      <c r="E118" s="67" t="n">
        <v>122.766931</v>
      </c>
      <c r="F118" s="68" t="n">
        <v>0</v>
      </c>
      <c r="G118" s="69" t="n">
        <f aca="false">F118*E118</f>
        <v>0</v>
      </c>
      <c r="H118" s="70" t="n">
        <f aca="false">F118/D118</f>
        <v>0</v>
      </c>
      <c r="I118" s="66"/>
      <c r="J118" s="71" t="n">
        <f aca="false">I118*E118</f>
        <v>0</v>
      </c>
      <c r="K118" s="70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13.8" hidden="false" customHeight="false" outlineLevel="0" collapsed="false">
      <c r="A119" s="63" t="s">
        <v>213</v>
      </c>
      <c r="B119" s="64" t="s">
        <v>214</v>
      </c>
      <c r="C119" s="65" t="s">
        <v>212</v>
      </c>
      <c r="D119" s="66" t="n">
        <v>4</v>
      </c>
      <c r="E119" s="67" t="n">
        <v>152.25105</v>
      </c>
      <c r="F119" s="68" t="n">
        <v>0</v>
      </c>
      <c r="G119" s="69" t="n">
        <f aca="false">F119*E119</f>
        <v>0</v>
      </c>
      <c r="H119" s="70" t="n">
        <f aca="false">F119/D119</f>
        <v>0</v>
      </c>
      <c r="I119" s="66"/>
      <c r="J119" s="71" t="n">
        <f aca="false">I119*E119</f>
        <v>0</v>
      </c>
      <c r="K119" s="70" t="n">
        <f aca="false">I119/D119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13.8" hidden="false" customHeight="false" outlineLevel="0" collapsed="false">
      <c r="A120" s="63" t="s">
        <v>215</v>
      </c>
      <c r="B120" s="64" t="s">
        <v>216</v>
      </c>
      <c r="C120" s="65" t="s">
        <v>212</v>
      </c>
      <c r="D120" s="66" t="n">
        <v>8</v>
      </c>
      <c r="E120" s="67" t="n">
        <v>113.057105</v>
      </c>
      <c r="F120" s="68" t="n">
        <v>0</v>
      </c>
      <c r="G120" s="69" t="n">
        <f aca="false">F120*E120</f>
        <v>0</v>
      </c>
      <c r="H120" s="70" t="n">
        <f aca="false">F120/D120</f>
        <v>0</v>
      </c>
      <c r="I120" s="66"/>
      <c r="J120" s="71" t="n">
        <f aca="false">I120*E120</f>
        <v>0</v>
      </c>
      <c r="K120" s="70" t="n">
        <f aca="false">I120/D120</f>
        <v>0</v>
      </c>
      <c r="L120" s="72" t="n">
        <f aca="false">F120+I120</f>
        <v>0</v>
      </c>
      <c r="M120" s="73" t="n">
        <f aca="false">G120+J120</f>
        <v>0</v>
      </c>
      <c r="N120" s="74" t="n">
        <f aca="false">H120+K120</f>
        <v>0</v>
      </c>
    </row>
    <row r="121" customFormat="false" ht="13.8" hidden="false" customHeight="false" outlineLevel="0" collapsed="false">
      <c r="A121" s="63" t="s">
        <v>217</v>
      </c>
      <c r="B121" s="64" t="s">
        <v>218</v>
      </c>
      <c r="C121" s="65" t="s">
        <v>212</v>
      </c>
      <c r="D121" s="66" t="n">
        <v>4</v>
      </c>
      <c r="E121" s="67" t="n">
        <v>263.987423</v>
      </c>
      <c r="F121" s="68" t="n">
        <v>0</v>
      </c>
      <c r="G121" s="69" t="n">
        <f aca="false">F121*E121</f>
        <v>0</v>
      </c>
      <c r="H121" s="70" t="n">
        <f aca="false">F121/D121</f>
        <v>0</v>
      </c>
      <c r="I121" s="66"/>
      <c r="J121" s="71" t="n">
        <f aca="false">I121*E121</f>
        <v>0</v>
      </c>
      <c r="K121" s="70" t="n">
        <f aca="false">I121/D121</f>
        <v>0</v>
      </c>
      <c r="L121" s="72" t="n">
        <f aca="false">F121+I121</f>
        <v>0</v>
      </c>
      <c r="M121" s="73" t="n">
        <f aca="false">G121+J121</f>
        <v>0</v>
      </c>
      <c r="N121" s="74" t="n">
        <f aca="false">H121+K121</f>
        <v>0</v>
      </c>
    </row>
    <row r="122" customFormat="false" ht="22.35" hidden="false" customHeight="false" outlineLevel="0" collapsed="false">
      <c r="A122" s="63" t="s">
        <v>219</v>
      </c>
      <c r="B122" s="64" t="s">
        <v>220</v>
      </c>
      <c r="C122" s="65" t="s">
        <v>212</v>
      </c>
      <c r="D122" s="66" t="n">
        <v>6</v>
      </c>
      <c r="E122" s="67" t="n">
        <v>113.864219</v>
      </c>
      <c r="F122" s="68" t="n">
        <v>0</v>
      </c>
      <c r="G122" s="69" t="n">
        <f aca="false">F122*E122</f>
        <v>0</v>
      </c>
      <c r="H122" s="70" t="n">
        <f aca="false">F122/D122</f>
        <v>0</v>
      </c>
      <c r="I122" s="66"/>
      <c r="J122" s="71" t="n">
        <f aca="false">I122*E122</f>
        <v>0</v>
      </c>
      <c r="K122" s="70" t="n">
        <f aca="false">I122/D122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s="86" customFormat="true" ht="13.8" hidden="false" customHeight="false" outlineLevel="0" collapsed="false">
      <c r="A123" s="77" t="s">
        <v>221</v>
      </c>
      <c r="B123" s="87" t="s">
        <v>222</v>
      </c>
      <c r="C123" s="79"/>
      <c r="D123" s="80"/>
      <c r="E123" s="81"/>
      <c r="F123" s="82"/>
      <c r="G123" s="83"/>
      <c r="H123" s="84"/>
      <c r="I123" s="83"/>
      <c r="J123" s="85"/>
      <c r="K123" s="84"/>
      <c r="L123" s="83"/>
      <c r="M123" s="85"/>
      <c r="N123" s="84"/>
    </row>
    <row r="124" customFormat="false" ht="43.25" hidden="false" customHeight="false" outlineLevel="0" collapsed="false">
      <c r="A124" s="63" t="s">
        <v>223</v>
      </c>
      <c r="B124" s="64" t="s">
        <v>224</v>
      </c>
      <c r="C124" s="65" t="s">
        <v>135</v>
      </c>
      <c r="D124" s="66" t="n">
        <v>1</v>
      </c>
      <c r="E124" s="67" t="n">
        <v>441.002198</v>
      </c>
      <c r="F124" s="68" t="n">
        <v>0</v>
      </c>
      <c r="G124" s="69" t="n">
        <f aca="false">F124*E124</f>
        <v>0</v>
      </c>
      <c r="H124" s="70" t="n">
        <f aca="false">F124/D124</f>
        <v>0</v>
      </c>
      <c r="I124" s="66"/>
      <c r="J124" s="71" t="n">
        <f aca="false">I124*E124</f>
        <v>0</v>
      </c>
      <c r="K124" s="70" t="n">
        <f aca="false">I124/D124</f>
        <v>0</v>
      </c>
      <c r="L124" s="72" t="n">
        <f aca="false">F124+I124</f>
        <v>0</v>
      </c>
      <c r="M124" s="73" t="n">
        <f aca="false">G124+J124</f>
        <v>0</v>
      </c>
      <c r="N124" s="74" t="n">
        <f aca="false">H124+K124</f>
        <v>0</v>
      </c>
    </row>
    <row r="125" customFormat="false" ht="22.35" hidden="false" customHeight="false" outlineLevel="0" collapsed="false">
      <c r="A125" s="63" t="s">
        <v>225</v>
      </c>
      <c r="B125" s="64" t="s">
        <v>226</v>
      </c>
      <c r="C125" s="65" t="s">
        <v>135</v>
      </c>
      <c r="D125" s="66" t="n">
        <v>2</v>
      </c>
      <c r="E125" s="67" t="n">
        <v>24.396855</v>
      </c>
      <c r="F125" s="68" t="n">
        <v>0</v>
      </c>
      <c r="G125" s="69" t="n">
        <f aca="false">F125*E125</f>
        <v>0</v>
      </c>
      <c r="H125" s="70" t="n">
        <f aca="false">F125/D125</f>
        <v>0</v>
      </c>
      <c r="I125" s="66"/>
      <c r="J125" s="71" t="n">
        <f aca="false">I125*E125</f>
        <v>0</v>
      </c>
      <c r="K125" s="70" t="n">
        <f aca="false">I125/D125</f>
        <v>0</v>
      </c>
      <c r="L125" s="72" t="n">
        <f aca="false">F125+I125</f>
        <v>0</v>
      </c>
      <c r="M125" s="73" t="n">
        <f aca="false">G125+J125</f>
        <v>0</v>
      </c>
      <c r="N125" s="74" t="n">
        <f aca="false">H125+K125</f>
        <v>0</v>
      </c>
    </row>
    <row r="126" customFormat="false" ht="22.35" hidden="false" customHeight="false" outlineLevel="0" collapsed="false">
      <c r="A126" s="63" t="s">
        <v>227</v>
      </c>
      <c r="B126" s="64" t="s">
        <v>228</v>
      </c>
      <c r="C126" s="65" t="s">
        <v>135</v>
      </c>
      <c r="D126" s="66" t="n">
        <v>6</v>
      </c>
      <c r="E126" s="67" t="n">
        <v>39.927685</v>
      </c>
      <c r="F126" s="68" t="n">
        <v>0</v>
      </c>
      <c r="G126" s="69" t="n">
        <f aca="false">F126*E126</f>
        <v>0</v>
      </c>
      <c r="H126" s="70" t="n">
        <f aca="false">F126/D126</f>
        <v>0</v>
      </c>
      <c r="I126" s="66"/>
      <c r="J126" s="71" t="n">
        <f aca="false">I126*E126</f>
        <v>0</v>
      </c>
      <c r="K126" s="70" t="n">
        <f aca="false">I126/D126</f>
        <v>0</v>
      </c>
      <c r="L126" s="72" t="n">
        <f aca="false">F126+I126</f>
        <v>0</v>
      </c>
      <c r="M126" s="73" t="n">
        <f aca="false">G126+J126</f>
        <v>0</v>
      </c>
      <c r="N126" s="74" t="n">
        <f aca="false">H126+K126</f>
        <v>0</v>
      </c>
    </row>
    <row r="127" customFormat="false" ht="13.8" hidden="false" customHeight="false" outlineLevel="0" collapsed="false">
      <c r="A127" s="63" t="s">
        <v>229</v>
      </c>
      <c r="B127" s="64" t="s">
        <v>230</v>
      </c>
      <c r="C127" s="65" t="s">
        <v>135</v>
      </c>
      <c r="D127" s="66" t="n">
        <v>2</v>
      </c>
      <c r="E127" s="67" t="n">
        <v>163.905287</v>
      </c>
      <c r="F127" s="68" t="n">
        <v>0</v>
      </c>
      <c r="G127" s="69" t="n">
        <f aca="false">F127*E127</f>
        <v>0</v>
      </c>
      <c r="H127" s="70" t="n">
        <f aca="false">F127/D127</f>
        <v>0</v>
      </c>
      <c r="I127" s="66"/>
      <c r="J127" s="71" t="n">
        <f aca="false">I127*E127</f>
        <v>0</v>
      </c>
      <c r="K127" s="70" t="n">
        <f aca="false">I127/D127</f>
        <v>0</v>
      </c>
      <c r="L127" s="72" t="n">
        <f aca="false">F127+I127</f>
        <v>0</v>
      </c>
      <c r="M127" s="73" t="n">
        <f aca="false">G127+J127</f>
        <v>0</v>
      </c>
      <c r="N127" s="74" t="n">
        <f aca="false">H127+K127</f>
        <v>0</v>
      </c>
    </row>
    <row r="128" customFormat="false" ht="13.8" hidden="false" customHeight="false" outlineLevel="0" collapsed="false">
      <c r="A128" s="63" t="s">
        <v>231</v>
      </c>
      <c r="B128" s="64" t="s">
        <v>232</v>
      </c>
      <c r="C128" s="65" t="s">
        <v>135</v>
      </c>
      <c r="D128" s="66" t="n">
        <v>2</v>
      </c>
      <c r="E128" s="67" t="n">
        <v>94.982643</v>
      </c>
      <c r="F128" s="68" t="n">
        <v>0</v>
      </c>
      <c r="G128" s="69" t="n">
        <f aca="false">F128*E128</f>
        <v>0</v>
      </c>
      <c r="H128" s="70" t="n">
        <f aca="false">F128/D128</f>
        <v>0</v>
      </c>
      <c r="I128" s="66"/>
      <c r="J128" s="71" t="n">
        <f aca="false">I128*E128</f>
        <v>0</v>
      </c>
      <c r="K128" s="70" t="n">
        <f aca="false">I128/D128</f>
        <v>0</v>
      </c>
      <c r="L128" s="72" t="n">
        <f aca="false">F128+I128</f>
        <v>0</v>
      </c>
      <c r="M128" s="73" t="n">
        <f aca="false">G128+J128</f>
        <v>0</v>
      </c>
      <c r="N128" s="74" t="n">
        <f aca="false">H128+K128</f>
        <v>0</v>
      </c>
    </row>
    <row r="129" customFormat="false" ht="13.8" hidden="false" customHeight="false" outlineLevel="0" collapsed="false">
      <c r="A129" s="63" t="s">
        <v>233</v>
      </c>
      <c r="B129" s="64" t="s">
        <v>234</v>
      </c>
      <c r="C129" s="65" t="s">
        <v>135</v>
      </c>
      <c r="D129" s="66" t="n">
        <v>7</v>
      </c>
      <c r="E129" s="67" t="n">
        <v>139.312768</v>
      </c>
      <c r="F129" s="68" t="n">
        <v>0</v>
      </c>
      <c r="G129" s="69" t="n">
        <f aca="false">F129*E129</f>
        <v>0</v>
      </c>
      <c r="H129" s="70" t="n">
        <f aca="false">F129/D129</f>
        <v>0</v>
      </c>
      <c r="I129" s="66"/>
      <c r="J129" s="71" t="n">
        <f aca="false">I129*E129</f>
        <v>0</v>
      </c>
      <c r="K129" s="70" t="n">
        <f aca="false">I129/D129</f>
        <v>0</v>
      </c>
      <c r="L129" s="72" t="n">
        <f aca="false">F129+I129</f>
        <v>0</v>
      </c>
      <c r="M129" s="73" t="n">
        <f aca="false">G129+J129</f>
        <v>0</v>
      </c>
      <c r="N129" s="74" t="n">
        <f aca="false">H129+K129</f>
        <v>0</v>
      </c>
    </row>
    <row r="130" customFormat="false" ht="13.8" hidden="false" customHeight="false" outlineLevel="0" collapsed="false">
      <c r="A130" s="63" t="s">
        <v>235</v>
      </c>
      <c r="B130" s="64" t="s">
        <v>236</v>
      </c>
      <c r="C130" s="65" t="s">
        <v>135</v>
      </c>
      <c r="D130" s="66" t="n">
        <v>6</v>
      </c>
      <c r="E130" s="67" t="n">
        <v>168.063147</v>
      </c>
      <c r="F130" s="68" t="n">
        <v>0</v>
      </c>
      <c r="G130" s="69" t="n">
        <f aca="false">F130*E130</f>
        <v>0</v>
      </c>
      <c r="H130" s="70" t="n">
        <f aca="false">F130/D130</f>
        <v>0</v>
      </c>
      <c r="I130" s="66"/>
      <c r="J130" s="71" t="n">
        <f aca="false">I130*E130</f>
        <v>0</v>
      </c>
      <c r="K130" s="70" t="n">
        <f aca="false">I130/D130</f>
        <v>0</v>
      </c>
      <c r="L130" s="72" t="n">
        <f aca="false">F130+I130</f>
        <v>0</v>
      </c>
      <c r="M130" s="73" t="n">
        <f aca="false">G130+J130</f>
        <v>0</v>
      </c>
      <c r="N130" s="74" t="n">
        <f aca="false">H130+K130</f>
        <v>0</v>
      </c>
    </row>
    <row r="131" customFormat="false" ht="22.35" hidden="false" customHeight="false" outlineLevel="0" collapsed="false">
      <c r="A131" s="63" t="s">
        <v>237</v>
      </c>
      <c r="B131" s="64" t="s">
        <v>238</v>
      </c>
      <c r="C131" s="65" t="s">
        <v>135</v>
      </c>
      <c r="D131" s="66" t="n">
        <v>1</v>
      </c>
      <c r="E131" s="67" t="n">
        <v>245.240366</v>
      </c>
      <c r="F131" s="68" t="n">
        <v>0</v>
      </c>
      <c r="G131" s="69" t="n">
        <f aca="false">F131*E131</f>
        <v>0</v>
      </c>
      <c r="H131" s="70" t="n">
        <f aca="false">F131/D131</f>
        <v>0</v>
      </c>
      <c r="I131" s="66"/>
      <c r="J131" s="71" t="n">
        <f aca="false">I131*E131</f>
        <v>0</v>
      </c>
      <c r="K131" s="70" t="n">
        <f aca="false">I131/D131</f>
        <v>0</v>
      </c>
      <c r="L131" s="72" t="n">
        <f aca="false">F131+I131</f>
        <v>0</v>
      </c>
      <c r="M131" s="73" t="n">
        <f aca="false">G131+J131</f>
        <v>0</v>
      </c>
      <c r="N131" s="74" t="n">
        <f aca="false">H131+K131</f>
        <v>0</v>
      </c>
    </row>
    <row r="132" customFormat="false" ht="22.35" hidden="false" customHeight="false" outlineLevel="0" collapsed="false">
      <c r="A132" s="63" t="s">
        <v>239</v>
      </c>
      <c r="B132" s="64" t="s">
        <v>240</v>
      </c>
      <c r="C132" s="65" t="s">
        <v>135</v>
      </c>
      <c r="D132" s="66" t="n">
        <v>1</v>
      </c>
      <c r="E132" s="67" t="n">
        <v>257.004664</v>
      </c>
      <c r="F132" s="68" t="n">
        <v>0</v>
      </c>
      <c r="G132" s="69" t="n">
        <f aca="false">F132*E132</f>
        <v>0</v>
      </c>
      <c r="H132" s="70" t="n">
        <f aca="false">F132/D132</f>
        <v>0</v>
      </c>
      <c r="I132" s="66"/>
      <c r="J132" s="71" t="n">
        <f aca="false">I132*E132</f>
        <v>0</v>
      </c>
      <c r="K132" s="70" t="n">
        <f aca="false">I132/D132</f>
        <v>0</v>
      </c>
      <c r="L132" s="72" t="n">
        <f aca="false">F132+I132</f>
        <v>0</v>
      </c>
      <c r="M132" s="73" t="n">
        <f aca="false">G132+J132</f>
        <v>0</v>
      </c>
      <c r="N132" s="74" t="n">
        <f aca="false">H132+K132</f>
        <v>0</v>
      </c>
    </row>
    <row r="133" customFormat="false" ht="22.35" hidden="false" customHeight="false" outlineLevel="0" collapsed="false">
      <c r="A133" s="63" t="s">
        <v>241</v>
      </c>
      <c r="B133" s="64" t="s">
        <v>242</v>
      </c>
      <c r="C133" s="65" t="s">
        <v>135</v>
      </c>
      <c r="D133" s="66" t="n">
        <v>4</v>
      </c>
      <c r="E133" s="67" t="n">
        <v>607.7813</v>
      </c>
      <c r="F133" s="68" t="n">
        <v>0</v>
      </c>
      <c r="G133" s="69" t="n">
        <f aca="false">F133*E133</f>
        <v>0</v>
      </c>
      <c r="H133" s="70" t="n">
        <f aca="false">F133/D133</f>
        <v>0</v>
      </c>
      <c r="I133" s="66"/>
      <c r="J133" s="71" t="n">
        <f aca="false">I133*E133</f>
        <v>0</v>
      </c>
      <c r="K133" s="70" t="n">
        <f aca="false">I133/D133</f>
        <v>0</v>
      </c>
      <c r="L133" s="72" t="n">
        <f aca="false">F133+I133</f>
        <v>0</v>
      </c>
      <c r="M133" s="73" t="n">
        <f aca="false">G133+J133</f>
        <v>0</v>
      </c>
      <c r="N133" s="74" t="n">
        <f aca="false">H133+K133</f>
        <v>0</v>
      </c>
    </row>
    <row r="134" s="86" customFormat="true" ht="13.8" hidden="false" customHeight="false" outlineLevel="0" collapsed="false">
      <c r="A134" s="77" t="s">
        <v>243</v>
      </c>
      <c r="B134" s="87" t="s">
        <v>222</v>
      </c>
      <c r="C134" s="79"/>
      <c r="D134" s="80"/>
      <c r="E134" s="81"/>
      <c r="F134" s="82"/>
      <c r="G134" s="83"/>
      <c r="H134" s="84"/>
      <c r="I134" s="83"/>
      <c r="J134" s="85"/>
      <c r="K134" s="84"/>
      <c r="L134" s="83"/>
      <c r="M134" s="85"/>
      <c r="N134" s="84"/>
    </row>
    <row r="135" customFormat="false" ht="43.25" hidden="false" customHeight="false" outlineLevel="0" collapsed="false">
      <c r="A135" s="63" t="s">
        <v>244</v>
      </c>
      <c r="B135" s="64" t="s">
        <v>245</v>
      </c>
      <c r="C135" s="65" t="s">
        <v>135</v>
      </c>
      <c r="D135" s="66" t="n">
        <v>2</v>
      </c>
      <c r="E135" s="67" t="n">
        <v>1812.105449</v>
      </c>
      <c r="F135" s="68" t="n">
        <v>0</v>
      </c>
      <c r="G135" s="69" t="n">
        <f aca="false">F135*E135</f>
        <v>0</v>
      </c>
      <c r="H135" s="70" t="n">
        <f aca="false">F135/D135</f>
        <v>0</v>
      </c>
      <c r="I135" s="66"/>
      <c r="J135" s="71" t="n">
        <f aca="false">I135*E135</f>
        <v>0</v>
      </c>
      <c r="K135" s="70" t="n">
        <f aca="false">I135/D135</f>
        <v>0</v>
      </c>
      <c r="L135" s="72" t="n">
        <f aca="false">F135+I135</f>
        <v>0</v>
      </c>
      <c r="M135" s="73" t="n">
        <f aca="false">G135+J135</f>
        <v>0</v>
      </c>
      <c r="N135" s="74" t="n">
        <f aca="false">H135+K135</f>
        <v>0</v>
      </c>
    </row>
    <row r="136" customFormat="false" ht="13.8" hidden="false" customHeight="false" outlineLevel="0" collapsed="false">
      <c r="A136" s="63" t="s">
        <v>246</v>
      </c>
      <c r="B136" s="64" t="s">
        <v>247</v>
      </c>
      <c r="C136" s="65" t="s">
        <v>135</v>
      </c>
      <c r="D136" s="66" t="n">
        <v>2</v>
      </c>
      <c r="E136" s="67" t="n">
        <v>720.581596</v>
      </c>
      <c r="F136" s="68" t="n">
        <v>0</v>
      </c>
      <c r="G136" s="69" t="n">
        <f aca="false">F136*E136</f>
        <v>0</v>
      </c>
      <c r="H136" s="70" t="n">
        <f aca="false">F136/D136</f>
        <v>0</v>
      </c>
      <c r="I136" s="66"/>
      <c r="J136" s="71" t="n">
        <f aca="false">I136*E136</f>
        <v>0</v>
      </c>
      <c r="K136" s="70" t="n">
        <f aca="false">I136/D136</f>
        <v>0</v>
      </c>
      <c r="L136" s="72" t="n">
        <f aca="false">F136+I136</f>
        <v>0</v>
      </c>
      <c r="M136" s="73" t="n">
        <f aca="false">G136+J136</f>
        <v>0</v>
      </c>
      <c r="N136" s="74" t="n">
        <f aca="false">H136+K136</f>
        <v>0</v>
      </c>
    </row>
    <row r="137" customFormat="false" ht="22.35" hidden="false" customHeight="false" outlineLevel="0" collapsed="false">
      <c r="A137" s="63" t="s">
        <v>248</v>
      </c>
      <c r="B137" s="64" t="s">
        <v>249</v>
      </c>
      <c r="C137" s="65" t="s">
        <v>135</v>
      </c>
      <c r="D137" s="66" t="n">
        <v>4</v>
      </c>
      <c r="E137" s="67" t="n">
        <v>137.319441</v>
      </c>
      <c r="F137" s="68" t="n">
        <v>0</v>
      </c>
      <c r="G137" s="69" t="n">
        <f aca="false">F137*E137</f>
        <v>0</v>
      </c>
      <c r="H137" s="70" t="n">
        <f aca="false">F137/D137</f>
        <v>0</v>
      </c>
      <c r="I137" s="66"/>
      <c r="J137" s="71" t="n">
        <f aca="false">I137*E137</f>
        <v>0</v>
      </c>
      <c r="K137" s="70" t="n">
        <f aca="false">I137/D137</f>
        <v>0</v>
      </c>
      <c r="L137" s="72" t="n">
        <f aca="false">F137+I137</f>
        <v>0</v>
      </c>
      <c r="M137" s="73" t="n">
        <f aca="false">G137+J137</f>
        <v>0</v>
      </c>
      <c r="N137" s="74" t="n">
        <f aca="false">H137+K137</f>
        <v>0</v>
      </c>
    </row>
    <row r="138" customFormat="false" ht="22.35" hidden="false" customHeight="false" outlineLevel="0" collapsed="false">
      <c r="A138" s="63" t="s">
        <v>250</v>
      </c>
      <c r="B138" s="64" t="s">
        <v>251</v>
      </c>
      <c r="C138" s="65" t="s">
        <v>135</v>
      </c>
      <c r="D138" s="66" t="n">
        <v>2</v>
      </c>
      <c r="E138" s="67" t="n">
        <v>160.872495</v>
      </c>
      <c r="F138" s="68" t="n">
        <v>0</v>
      </c>
      <c r="G138" s="69" t="n">
        <f aca="false">F138*E138</f>
        <v>0</v>
      </c>
      <c r="H138" s="70" t="n">
        <f aca="false">F138/D138</f>
        <v>0</v>
      </c>
      <c r="I138" s="66"/>
      <c r="J138" s="71" t="n">
        <f aca="false">I138*E138</f>
        <v>0</v>
      </c>
      <c r="K138" s="70" t="n">
        <f aca="false">I138/D138</f>
        <v>0</v>
      </c>
      <c r="L138" s="72" t="n">
        <f aca="false">F138+I138</f>
        <v>0</v>
      </c>
      <c r="M138" s="73" t="n">
        <f aca="false">G138+J138</f>
        <v>0</v>
      </c>
      <c r="N138" s="74" t="n">
        <f aca="false">H138+K138</f>
        <v>0</v>
      </c>
    </row>
    <row r="139" customFormat="false" ht="22.35" hidden="false" customHeight="false" outlineLevel="0" collapsed="false">
      <c r="A139" s="63" t="s">
        <v>252</v>
      </c>
      <c r="B139" s="64" t="s">
        <v>253</v>
      </c>
      <c r="C139" s="65" t="s">
        <v>135</v>
      </c>
      <c r="D139" s="66" t="n">
        <v>4</v>
      </c>
      <c r="E139" s="67" t="n">
        <v>191.200415</v>
      </c>
      <c r="F139" s="68" t="n">
        <v>0</v>
      </c>
      <c r="G139" s="69" t="n">
        <f aca="false">F139*E139</f>
        <v>0</v>
      </c>
      <c r="H139" s="70" t="n">
        <f aca="false">F139/D139</f>
        <v>0</v>
      </c>
      <c r="I139" s="66"/>
      <c r="J139" s="71" t="n">
        <f aca="false">I139*E139</f>
        <v>0</v>
      </c>
      <c r="K139" s="70" t="n">
        <f aca="false">I139/D139</f>
        <v>0</v>
      </c>
      <c r="L139" s="72" t="n">
        <f aca="false">F139+I139</f>
        <v>0</v>
      </c>
      <c r="M139" s="73" t="n">
        <f aca="false">G139+J139</f>
        <v>0</v>
      </c>
      <c r="N139" s="74" t="n">
        <f aca="false">H139+K139</f>
        <v>0</v>
      </c>
    </row>
    <row r="140" customFormat="false" ht="22.35" hidden="false" customHeight="false" outlineLevel="0" collapsed="false">
      <c r="A140" s="63" t="s">
        <v>254</v>
      </c>
      <c r="B140" s="64" t="s">
        <v>255</v>
      </c>
      <c r="C140" s="65" t="s">
        <v>135</v>
      </c>
      <c r="D140" s="66" t="n">
        <v>4</v>
      </c>
      <c r="E140" s="67" t="n">
        <v>349.333614</v>
      </c>
      <c r="F140" s="68" t="n">
        <v>0</v>
      </c>
      <c r="G140" s="69" t="n">
        <f aca="false">F140*E140</f>
        <v>0</v>
      </c>
      <c r="H140" s="70" t="n">
        <f aca="false">F140/D140</f>
        <v>0</v>
      </c>
      <c r="I140" s="66"/>
      <c r="J140" s="71" t="n">
        <f aca="false">I140*E140</f>
        <v>0</v>
      </c>
      <c r="K140" s="70" t="n">
        <f aca="false">I140/D140</f>
        <v>0</v>
      </c>
      <c r="L140" s="72" t="n">
        <f aca="false">F140+I140</f>
        <v>0</v>
      </c>
      <c r="M140" s="73" t="n">
        <f aca="false">G140+J140</f>
        <v>0</v>
      </c>
      <c r="N140" s="74" t="n">
        <f aca="false">H140+K140</f>
        <v>0</v>
      </c>
    </row>
    <row r="141" customFormat="false" ht="32.55" hidden="false" customHeight="false" outlineLevel="0" collapsed="false">
      <c r="A141" s="63" t="s">
        <v>256</v>
      </c>
      <c r="B141" s="64" t="s">
        <v>257</v>
      </c>
      <c r="C141" s="65" t="s">
        <v>135</v>
      </c>
      <c r="D141" s="66" t="n">
        <v>2</v>
      </c>
      <c r="E141" s="67" t="n">
        <v>693.237552</v>
      </c>
      <c r="F141" s="68" t="n">
        <v>0</v>
      </c>
      <c r="G141" s="69" t="n">
        <f aca="false">F141*E141</f>
        <v>0</v>
      </c>
      <c r="H141" s="70" t="n">
        <f aca="false">F141/D141</f>
        <v>0</v>
      </c>
      <c r="I141" s="66"/>
      <c r="J141" s="71" t="n">
        <f aca="false">I141*E141</f>
        <v>0</v>
      </c>
      <c r="K141" s="70" t="n">
        <f aca="false">I141/D141</f>
        <v>0</v>
      </c>
      <c r="L141" s="72" t="n">
        <f aca="false">F141+I141</f>
        <v>0</v>
      </c>
      <c r="M141" s="73" t="n">
        <f aca="false">G141+J141</f>
        <v>0</v>
      </c>
      <c r="N141" s="74" t="n">
        <f aca="false">H141+K141</f>
        <v>0</v>
      </c>
    </row>
    <row r="142" customFormat="false" ht="43.25" hidden="false" customHeight="false" outlineLevel="0" collapsed="false">
      <c r="A142" s="63" t="s">
        <v>258</v>
      </c>
      <c r="B142" s="64" t="s">
        <v>259</v>
      </c>
      <c r="C142" s="65" t="s">
        <v>135</v>
      </c>
      <c r="D142" s="66" t="n">
        <v>2</v>
      </c>
      <c r="E142" s="67" t="n">
        <v>1590.62603</v>
      </c>
      <c r="F142" s="68" t="n">
        <v>0</v>
      </c>
      <c r="G142" s="69" t="n">
        <f aca="false">F142*E142</f>
        <v>0</v>
      </c>
      <c r="H142" s="70" t="n">
        <f aca="false">F142/D142</f>
        <v>0</v>
      </c>
      <c r="I142" s="66"/>
      <c r="J142" s="71" t="n">
        <f aca="false">I142*E142</f>
        <v>0</v>
      </c>
      <c r="K142" s="70" t="n">
        <f aca="false">I142/D142</f>
        <v>0</v>
      </c>
      <c r="L142" s="72" t="n">
        <f aca="false">F142+I142</f>
        <v>0</v>
      </c>
      <c r="M142" s="73" t="n">
        <f aca="false">G142+J142</f>
        <v>0</v>
      </c>
      <c r="N142" s="74" t="n">
        <f aca="false">H142+K142</f>
        <v>0</v>
      </c>
    </row>
    <row r="143" customFormat="false" ht="32.55" hidden="false" customHeight="false" outlineLevel="0" collapsed="false">
      <c r="A143" s="63" t="s">
        <v>260</v>
      </c>
      <c r="B143" s="64" t="s">
        <v>261</v>
      </c>
      <c r="C143" s="65" t="s">
        <v>135</v>
      </c>
      <c r="D143" s="66" t="n">
        <v>1</v>
      </c>
      <c r="E143" s="67" t="n">
        <v>1935.618349</v>
      </c>
      <c r="F143" s="68" t="n">
        <v>0</v>
      </c>
      <c r="G143" s="69" t="n">
        <f aca="false">F143*E143</f>
        <v>0</v>
      </c>
      <c r="H143" s="70" t="n">
        <f aca="false">F143/D143</f>
        <v>0</v>
      </c>
      <c r="I143" s="66"/>
      <c r="J143" s="71" t="n">
        <f aca="false">I143*E143</f>
        <v>0</v>
      </c>
      <c r="K143" s="70" t="n">
        <f aca="false">I143/D143</f>
        <v>0</v>
      </c>
      <c r="L143" s="72" t="n">
        <f aca="false">F143+I143</f>
        <v>0</v>
      </c>
      <c r="M143" s="73" t="n">
        <f aca="false">G143+J143</f>
        <v>0</v>
      </c>
      <c r="N143" s="74" t="n">
        <f aca="false">H143+K143</f>
        <v>0</v>
      </c>
    </row>
    <row r="144" customFormat="false" ht="22.35" hidden="false" customHeight="false" outlineLevel="0" collapsed="false">
      <c r="A144" s="63" t="s">
        <v>262</v>
      </c>
      <c r="B144" s="64" t="s">
        <v>263</v>
      </c>
      <c r="C144" s="65" t="s">
        <v>135</v>
      </c>
      <c r="D144" s="66" t="n">
        <v>1</v>
      </c>
      <c r="E144" s="67" t="n">
        <v>426.266253</v>
      </c>
      <c r="F144" s="68" t="n">
        <v>0</v>
      </c>
      <c r="G144" s="69" t="n">
        <f aca="false">F144*E144</f>
        <v>0</v>
      </c>
      <c r="H144" s="70" t="n">
        <f aca="false">F144/D144</f>
        <v>0</v>
      </c>
      <c r="I144" s="66"/>
      <c r="J144" s="71" t="n">
        <f aca="false">I144*E144</f>
        <v>0</v>
      </c>
      <c r="K144" s="70" t="n">
        <f aca="false">I144/D144</f>
        <v>0</v>
      </c>
      <c r="L144" s="72" t="n">
        <f aca="false">F144+I144</f>
        <v>0</v>
      </c>
      <c r="M144" s="73" t="n">
        <f aca="false">G144+J144</f>
        <v>0</v>
      </c>
      <c r="N144" s="74" t="n">
        <f aca="false">H144+K144</f>
        <v>0</v>
      </c>
    </row>
    <row r="145" customFormat="false" ht="22.35" hidden="false" customHeight="false" outlineLevel="0" collapsed="false">
      <c r="A145" s="63" t="s">
        <v>264</v>
      </c>
      <c r="B145" s="64" t="s">
        <v>265</v>
      </c>
      <c r="C145" s="65" t="s">
        <v>135</v>
      </c>
      <c r="D145" s="66" t="n">
        <v>2</v>
      </c>
      <c r="E145" s="67" t="n">
        <v>1784.761405</v>
      </c>
      <c r="F145" s="68" t="n">
        <v>0</v>
      </c>
      <c r="G145" s="69" t="n">
        <f aca="false">F145*E145</f>
        <v>0</v>
      </c>
      <c r="H145" s="70" t="n">
        <f aca="false">F145/D145</f>
        <v>0</v>
      </c>
      <c r="I145" s="66"/>
      <c r="J145" s="71" t="n">
        <f aca="false">I145*E145</f>
        <v>0</v>
      </c>
      <c r="K145" s="70" t="n">
        <f aca="false">I145/D145</f>
        <v>0</v>
      </c>
      <c r="L145" s="72" t="n">
        <f aca="false">F145+I145</f>
        <v>0</v>
      </c>
      <c r="M145" s="73" t="n">
        <f aca="false">G145+J145</f>
        <v>0</v>
      </c>
      <c r="N145" s="74" t="n">
        <f aca="false">H145+K145</f>
        <v>0</v>
      </c>
    </row>
    <row r="146" customFormat="false" ht="13.8" hidden="false" customHeight="false" outlineLevel="0" collapsed="false">
      <c r="A146" s="63" t="s">
        <v>266</v>
      </c>
      <c r="B146" s="64" t="s">
        <v>267</v>
      </c>
      <c r="C146" s="65" t="s">
        <v>135</v>
      </c>
      <c r="D146" s="66" t="n">
        <v>6</v>
      </c>
      <c r="E146" s="67" t="n">
        <v>36.344588</v>
      </c>
      <c r="F146" s="68" t="n">
        <v>0</v>
      </c>
      <c r="G146" s="69" t="n">
        <f aca="false">F146*E146</f>
        <v>0</v>
      </c>
      <c r="H146" s="70" t="n">
        <f aca="false">F146/D146</f>
        <v>0</v>
      </c>
      <c r="I146" s="66"/>
      <c r="J146" s="71" t="n">
        <f aca="false">I146*E146</f>
        <v>0</v>
      </c>
      <c r="K146" s="70" t="n">
        <f aca="false">I146/D146</f>
        <v>0</v>
      </c>
      <c r="L146" s="72" t="n">
        <f aca="false">F146+I146</f>
        <v>0</v>
      </c>
      <c r="M146" s="73" t="n">
        <f aca="false">G146+J146</f>
        <v>0</v>
      </c>
      <c r="N146" s="74" t="n">
        <f aca="false">H146+K146</f>
        <v>0</v>
      </c>
    </row>
    <row r="147" customFormat="false" ht="13.8" hidden="false" customHeight="false" outlineLevel="0" collapsed="false">
      <c r="A147" s="63" t="s">
        <v>268</v>
      </c>
      <c r="B147" s="64" t="s">
        <v>269</v>
      </c>
      <c r="C147" s="65" t="s">
        <v>42</v>
      </c>
      <c r="D147" s="66" t="n">
        <v>1.21</v>
      </c>
      <c r="E147" s="67" t="n">
        <v>252.77343</v>
      </c>
      <c r="F147" s="68" t="n">
        <v>0</v>
      </c>
      <c r="G147" s="69" t="n">
        <f aca="false">F147*E147</f>
        <v>0</v>
      </c>
      <c r="H147" s="70" t="n">
        <f aca="false">F147/D147</f>
        <v>0</v>
      </c>
      <c r="I147" s="66"/>
      <c r="J147" s="71" t="n">
        <f aca="false">I147*E147</f>
        <v>0</v>
      </c>
      <c r="K147" s="70" t="n">
        <f aca="false">I147/D147</f>
        <v>0</v>
      </c>
      <c r="L147" s="72" t="n">
        <f aca="false">F147+I147</f>
        <v>0</v>
      </c>
      <c r="M147" s="73" t="n">
        <f aca="false">G147+J147</f>
        <v>0</v>
      </c>
      <c r="N147" s="74" t="n">
        <f aca="false">H147+K147</f>
        <v>0</v>
      </c>
    </row>
    <row r="148" customFormat="false" ht="32.55" hidden="false" customHeight="false" outlineLevel="0" collapsed="false">
      <c r="A148" s="63" t="s">
        <v>270</v>
      </c>
      <c r="B148" s="64" t="s">
        <v>271</v>
      </c>
      <c r="C148" s="65" t="s">
        <v>135</v>
      </c>
      <c r="D148" s="66" t="n">
        <v>1</v>
      </c>
      <c r="E148" s="67" t="n">
        <v>2812.474336</v>
      </c>
      <c r="F148" s="68" t="n">
        <v>0</v>
      </c>
      <c r="G148" s="69" t="n">
        <f aca="false">F148*E148</f>
        <v>0</v>
      </c>
      <c r="H148" s="70" t="n">
        <f aca="false">F148/D148</f>
        <v>0</v>
      </c>
      <c r="I148" s="66"/>
      <c r="J148" s="71" t="n">
        <f aca="false">I148*E148</f>
        <v>0</v>
      </c>
      <c r="K148" s="70" t="n">
        <f aca="false">I148/D148</f>
        <v>0</v>
      </c>
      <c r="L148" s="72" t="n">
        <f aca="false">F148+I148</f>
        <v>0</v>
      </c>
      <c r="M148" s="73" t="n">
        <f aca="false">G148+J148</f>
        <v>0</v>
      </c>
      <c r="N148" s="74" t="n">
        <f aca="false">H148+K148</f>
        <v>0</v>
      </c>
    </row>
    <row r="149" customFormat="false" ht="32.55" hidden="false" customHeight="false" outlineLevel="0" collapsed="false">
      <c r="A149" s="63" t="s">
        <v>272</v>
      </c>
      <c r="B149" s="64" t="s">
        <v>273</v>
      </c>
      <c r="C149" s="65" t="s">
        <v>135</v>
      </c>
      <c r="D149" s="66" t="n">
        <v>1</v>
      </c>
      <c r="E149" s="67" t="n">
        <v>3700.886728</v>
      </c>
      <c r="F149" s="68" t="n">
        <v>0</v>
      </c>
      <c r="G149" s="69" t="n">
        <f aca="false">F149*E149</f>
        <v>0</v>
      </c>
      <c r="H149" s="70" t="n">
        <f aca="false">F149/D149</f>
        <v>0</v>
      </c>
      <c r="I149" s="66"/>
      <c r="J149" s="71" t="n">
        <f aca="false">I149*E149</f>
        <v>0</v>
      </c>
      <c r="K149" s="70" t="n">
        <f aca="false">I149/D149</f>
        <v>0</v>
      </c>
      <c r="L149" s="72" t="n">
        <f aca="false">F149+I149</f>
        <v>0</v>
      </c>
      <c r="M149" s="73" t="n">
        <f aca="false">G149+J149</f>
        <v>0</v>
      </c>
      <c r="N149" s="74" t="n">
        <f aca="false">H149+K149</f>
        <v>0</v>
      </c>
    </row>
    <row r="150" customFormat="false" ht="32.55" hidden="false" customHeight="false" outlineLevel="0" collapsed="false">
      <c r="A150" s="63" t="s">
        <v>274</v>
      </c>
      <c r="B150" s="64" t="s">
        <v>275</v>
      </c>
      <c r="C150" s="65" t="s">
        <v>63</v>
      </c>
      <c r="D150" s="66" t="n">
        <v>17.01</v>
      </c>
      <c r="E150" s="67" t="n">
        <v>121.054871</v>
      </c>
      <c r="F150" s="68" t="n">
        <v>0</v>
      </c>
      <c r="G150" s="69" t="n">
        <f aca="false">F150*E150</f>
        <v>0</v>
      </c>
      <c r="H150" s="70" t="n">
        <f aca="false">F150/D150</f>
        <v>0</v>
      </c>
      <c r="I150" s="66"/>
      <c r="J150" s="71" t="n">
        <f aca="false">I150*E150</f>
        <v>0</v>
      </c>
      <c r="K150" s="70" t="n">
        <f aca="false">I150/D150</f>
        <v>0</v>
      </c>
      <c r="L150" s="72" t="n">
        <f aca="false">F150+I150</f>
        <v>0</v>
      </c>
      <c r="M150" s="73" t="n">
        <f aca="false">G150+J150</f>
        <v>0</v>
      </c>
      <c r="N150" s="74" t="n">
        <f aca="false">H150+K150</f>
        <v>0</v>
      </c>
    </row>
    <row r="151" customFormat="false" ht="13.8" hidden="false" customHeight="false" outlineLevel="0" collapsed="false">
      <c r="A151" s="63" t="s">
        <v>276</v>
      </c>
      <c r="B151" s="64" t="s">
        <v>277</v>
      </c>
      <c r="C151" s="65" t="s">
        <v>135</v>
      </c>
      <c r="D151" s="66" t="n">
        <v>4</v>
      </c>
      <c r="E151" s="67" t="n">
        <v>46.384597</v>
      </c>
      <c r="F151" s="68" t="n">
        <v>0</v>
      </c>
      <c r="G151" s="69" t="n">
        <f aca="false">F151*E151</f>
        <v>0</v>
      </c>
      <c r="H151" s="70" t="n">
        <f aca="false">F151/D151</f>
        <v>0</v>
      </c>
      <c r="I151" s="66"/>
      <c r="J151" s="71" t="n">
        <f aca="false">I151*E151</f>
        <v>0</v>
      </c>
      <c r="K151" s="70" t="n">
        <f aca="false">I151/D151</f>
        <v>0</v>
      </c>
      <c r="L151" s="72" t="n">
        <f aca="false">F151+I151</f>
        <v>0</v>
      </c>
      <c r="M151" s="73" t="n">
        <f aca="false">G151+J151</f>
        <v>0</v>
      </c>
      <c r="N151" s="74" t="n">
        <f aca="false">H151+K151</f>
        <v>0</v>
      </c>
    </row>
    <row r="152" customFormat="false" ht="13.8" hidden="false" customHeight="false" outlineLevel="0" collapsed="false">
      <c r="A152" s="63" t="s">
        <v>278</v>
      </c>
      <c r="B152" s="64" t="s">
        <v>279</v>
      </c>
      <c r="C152" s="65" t="s">
        <v>135</v>
      </c>
      <c r="D152" s="66" t="n">
        <v>4</v>
      </c>
      <c r="E152" s="67" t="n">
        <v>90.091043</v>
      </c>
      <c r="F152" s="68" t="n">
        <v>0</v>
      </c>
      <c r="G152" s="69" t="n">
        <f aca="false">F152*E152</f>
        <v>0</v>
      </c>
      <c r="H152" s="70" t="n">
        <f aca="false">F152/D152</f>
        <v>0</v>
      </c>
      <c r="I152" s="66"/>
      <c r="J152" s="71" t="n">
        <f aca="false">I152*E152</f>
        <v>0</v>
      </c>
      <c r="K152" s="70" t="n">
        <f aca="false">I152/D152</f>
        <v>0</v>
      </c>
      <c r="L152" s="72" t="n">
        <f aca="false">F152+I152</f>
        <v>0</v>
      </c>
      <c r="M152" s="73" t="n">
        <f aca="false">G152+J152</f>
        <v>0</v>
      </c>
      <c r="N152" s="74" t="n">
        <f aca="false">H152+K152</f>
        <v>0</v>
      </c>
    </row>
    <row r="153" customFormat="false" ht="22.35" hidden="false" customHeight="false" outlineLevel="0" collapsed="false">
      <c r="A153" s="63" t="s">
        <v>280</v>
      </c>
      <c r="B153" s="64" t="s">
        <v>281</v>
      </c>
      <c r="C153" s="65" t="s">
        <v>135</v>
      </c>
      <c r="D153" s="66" t="n">
        <v>4</v>
      </c>
      <c r="E153" s="67" t="n">
        <v>86.935961</v>
      </c>
      <c r="F153" s="68" t="n">
        <v>0</v>
      </c>
      <c r="G153" s="69" t="n">
        <f aca="false">F153*E153</f>
        <v>0</v>
      </c>
      <c r="H153" s="70" t="n">
        <f aca="false">F153/D153</f>
        <v>0</v>
      </c>
      <c r="I153" s="66"/>
      <c r="J153" s="71" t="n">
        <f aca="false">I153*E153</f>
        <v>0</v>
      </c>
      <c r="K153" s="70" t="n">
        <f aca="false">I153/D153</f>
        <v>0</v>
      </c>
      <c r="L153" s="72" t="n">
        <f aca="false">F153+I153</f>
        <v>0</v>
      </c>
      <c r="M153" s="73" t="n">
        <f aca="false">G153+J153</f>
        <v>0</v>
      </c>
      <c r="N153" s="74" t="n">
        <f aca="false">H153+K153</f>
        <v>0</v>
      </c>
    </row>
    <row r="154" customFormat="false" ht="13.8" hidden="false" customHeight="false" outlineLevel="0" collapsed="false">
      <c r="A154" s="54" t="n">
        <v>14</v>
      </c>
      <c r="B154" s="55" t="s">
        <v>282</v>
      </c>
      <c r="C154" s="56"/>
      <c r="D154" s="57"/>
      <c r="E154" s="75"/>
      <c r="F154" s="58"/>
      <c r="G154" s="59"/>
      <c r="H154" s="60"/>
      <c r="I154" s="59"/>
      <c r="J154" s="62" t="n">
        <f aca="false">SUM(J155:J165)</f>
        <v>0</v>
      </c>
      <c r="K154" s="60"/>
      <c r="L154" s="59"/>
      <c r="M154" s="62" t="n">
        <f aca="false">SUM(M155:M165)</f>
        <v>0</v>
      </c>
      <c r="N154" s="60"/>
    </row>
    <row r="155" s="86" customFormat="true" ht="13.8" hidden="false" customHeight="false" outlineLevel="0" collapsed="false">
      <c r="A155" s="77" t="s">
        <v>283</v>
      </c>
      <c r="B155" s="87" t="s">
        <v>284</v>
      </c>
      <c r="C155" s="79"/>
      <c r="D155" s="80"/>
      <c r="E155" s="81"/>
      <c r="F155" s="82"/>
      <c r="G155" s="83"/>
      <c r="H155" s="84"/>
      <c r="I155" s="83"/>
      <c r="J155" s="85"/>
      <c r="K155" s="84"/>
      <c r="L155" s="83"/>
      <c r="M155" s="85"/>
      <c r="N155" s="84"/>
    </row>
    <row r="156" customFormat="false" ht="22.35" hidden="false" customHeight="false" outlineLevel="0" collapsed="false">
      <c r="A156" s="63" t="s">
        <v>285</v>
      </c>
      <c r="B156" s="64" t="s">
        <v>286</v>
      </c>
      <c r="C156" s="65" t="s">
        <v>135</v>
      </c>
      <c r="D156" s="66" t="n">
        <v>5</v>
      </c>
      <c r="E156" s="67" t="n">
        <v>450.553047</v>
      </c>
      <c r="F156" s="68" t="n">
        <v>0</v>
      </c>
      <c r="G156" s="69" t="n">
        <f aca="false">F156*E156</f>
        <v>0</v>
      </c>
      <c r="H156" s="70" t="n">
        <f aca="false">F156/D156</f>
        <v>0</v>
      </c>
      <c r="I156" s="66"/>
      <c r="J156" s="71" t="n">
        <f aca="false">I156*E156</f>
        <v>0</v>
      </c>
      <c r="K156" s="70" t="n">
        <f aca="false">I156/D156</f>
        <v>0</v>
      </c>
      <c r="L156" s="72" t="n">
        <f aca="false">F156+I156</f>
        <v>0</v>
      </c>
      <c r="M156" s="73" t="n">
        <f aca="false">G156+J156</f>
        <v>0</v>
      </c>
      <c r="N156" s="74" t="n">
        <f aca="false">H156+K156</f>
        <v>0</v>
      </c>
    </row>
    <row r="157" customFormat="false" ht="22.35" hidden="false" customHeight="false" outlineLevel="0" collapsed="false">
      <c r="A157" s="63" t="s">
        <v>287</v>
      </c>
      <c r="B157" s="64" t="s">
        <v>288</v>
      </c>
      <c r="C157" s="65" t="s">
        <v>135</v>
      </c>
      <c r="D157" s="66" t="n">
        <v>8</v>
      </c>
      <c r="E157" s="67" t="n">
        <v>450.553047</v>
      </c>
      <c r="F157" s="68" t="n">
        <v>0</v>
      </c>
      <c r="G157" s="69" t="n">
        <f aca="false">F157*E157</f>
        <v>0</v>
      </c>
      <c r="H157" s="70" t="n">
        <f aca="false">F157/D157</f>
        <v>0</v>
      </c>
      <c r="I157" s="66"/>
      <c r="J157" s="71" t="n">
        <f aca="false">I157*E157</f>
        <v>0</v>
      </c>
      <c r="K157" s="70" t="n">
        <f aca="false">I157/D157</f>
        <v>0</v>
      </c>
      <c r="L157" s="72" t="n">
        <f aca="false">F157+I157</f>
        <v>0</v>
      </c>
      <c r="M157" s="73" t="n">
        <f aca="false">G157+J157</f>
        <v>0</v>
      </c>
      <c r="N157" s="74" t="n">
        <f aca="false">H157+K157</f>
        <v>0</v>
      </c>
    </row>
    <row r="158" customFormat="false" ht="43.25" hidden="false" customHeight="false" outlineLevel="0" collapsed="false">
      <c r="A158" s="63" t="s">
        <v>289</v>
      </c>
      <c r="B158" s="64" t="s">
        <v>290</v>
      </c>
      <c r="C158" s="65" t="s">
        <v>135</v>
      </c>
      <c r="D158" s="66" t="n">
        <v>5</v>
      </c>
      <c r="E158" s="67" t="n">
        <v>1281.611429</v>
      </c>
      <c r="F158" s="68" t="n">
        <v>0</v>
      </c>
      <c r="G158" s="69" t="n">
        <f aca="false">F158*E158</f>
        <v>0</v>
      </c>
      <c r="H158" s="70" t="n">
        <f aca="false">F158/D158</f>
        <v>0</v>
      </c>
      <c r="I158" s="66"/>
      <c r="J158" s="71" t="n">
        <f aca="false">I158*E158</f>
        <v>0</v>
      </c>
      <c r="K158" s="70" t="n">
        <f aca="false">I158/D158</f>
        <v>0</v>
      </c>
      <c r="L158" s="72" t="n">
        <f aca="false">F158+I158</f>
        <v>0</v>
      </c>
      <c r="M158" s="73" t="n">
        <f aca="false">G158+J158</f>
        <v>0</v>
      </c>
      <c r="N158" s="74" t="n">
        <f aca="false">H158+K158</f>
        <v>0</v>
      </c>
    </row>
    <row r="159" customFormat="false" ht="43.25" hidden="false" customHeight="false" outlineLevel="0" collapsed="false">
      <c r="A159" s="63" t="s">
        <v>291</v>
      </c>
      <c r="B159" s="64" t="s">
        <v>292</v>
      </c>
      <c r="C159" s="65" t="s">
        <v>135</v>
      </c>
      <c r="D159" s="66" t="n">
        <v>8</v>
      </c>
      <c r="E159" s="67" t="n">
        <v>1295.124474</v>
      </c>
      <c r="F159" s="68" t="n">
        <v>0</v>
      </c>
      <c r="G159" s="69" t="n">
        <f aca="false">F159*E159</f>
        <v>0</v>
      </c>
      <c r="H159" s="70" t="n">
        <f aca="false">F159/D159</f>
        <v>0</v>
      </c>
      <c r="I159" s="66"/>
      <c r="J159" s="71" t="n">
        <f aca="false">I159*E159</f>
        <v>0</v>
      </c>
      <c r="K159" s="70" t="n">
        <f aca="false">I159/D159</f>
        <v>0</v>
      </c>
      <c r="L159" s="72" t="n">
        <f aca="false">F159+I159</f>
        <v>0</v>
      </c>
      <c r="M159" s="73" t="n">
        <f aca="false">G159+J159</f>
        <v>0</v>
      </c>
      <c r="N159" s="74" t="n">
        <f aca="false">H159+K159</f>
        <v>0</v>
      </c>
    </row>
    <row r="160" s="86" customFormat="true" ht="13.8" hidden="false" customHeight="false" outlineLevel="0" collapsed="false">
      <c r="A160" s="77" t="s">
        <v>293</v>
      </c>
      <c r="B160" s="87" t="s">
        <v>294</v>
      </c>
      <c r="C160" s="79"/>
      <c r="D160" s="80"/>
      <c r="E160" s="81"/>
      <c r="F160" s="82"/>
      <c r="G160" s="83"/>
      <c r="H160" s="84"/>
      <c r="I160" s="83"/>
      <c r="J160" s="85"/>
      <c r="K160" s="84"/>
      <c r="L160" s="83"/>
      <c r="M160" s="85"/>
      <c r="N160" s="84"/>
    </row>
    <row r="161" customFormat="false" ht="32.55" hidden="false" customHeight="false" outlineLevel="0" collapsed="false">
      <c r="A161" s="63" t="s">
        <v>295</v>
      </c>
      <c r="B161" s="64" t="s">
        <v>296</v>
      </c>
      <c r="C161" s="65" t="s">
        <v>30</v>
      </c>
      <c r="D161" s="66" t="n">
        <v>18.92</v>
      </c>
      <c r="E161" s="67" t="n">
        <v>661.601129</v>
      </c>
      <c r="F161" s="68" t="n">
        <v>0</v>
      </c>
      <c r="G161" s="69" t="n">
        <f aca="false">F161*E161</f>
        <v>0</v>
      </c>
      <c r="H161" s="70" t="n">
        <f aca="false">F161/D161</f>
        <v>0</v>
      </c>
      <c r="I161" s="66"/>
      <c r="J161" s="71" t="n">
        <f aca="false">I161*E161</f>
        <v>0</v>
      </c>
      <c r="K161" s="70" t="n">
        <f aca="false">I161/D161</f>
        <v>0</v>
      </c>
      <c r="L161" s="72" t="n">
        <f aca="false">F161+I161</f>
        <v>0</v>
      </c>
      <c r="M161" s="73" t="n">
        <f aca="false">G161+J161</f>
        <v>0</v>
      </c>
      <c r="N161" s="74" t="n">
        <f aca="false">H161+K161</f>
        <v>0</v>
      </c>
    </row>
    <row r="162" customFormat="false" ht="22.35" hidden="false" customHeight="false" outlineLevel="0" collapsed="false">
      <c r="A162" s="63" t="s">
        <v>297</v>
      </c>
      <c r="B162" s="64" t="s">
        <v>298</v>
      </c>
      <c r="C162" s="65" t="s">
        <v>30</v>
      </c>
      <c r="D162" s="66" t="n">
        <v>3.96</v>
      </c>
      <c r="E162" s="67" t="n">
        <v>783.854442</v>
      </c>
      <c r="F162" s="68" t="n">
        <v>0</v>
      </c>
      <c r="G162" s="69" t="n">
        <f aca="false">F162*E162</f>
        <v>0</v>
      </c>
      <c r="H162" s="70" t="n">
        <f aca="false">F162/D162</f>
        <v>0</v>
      </c>
      <c r="I162" s="66"/>
      <c r="J162" s="71" t="n">
        <f aca="false">I162*E162</f>
        <v>0</v>
      </c>
      <c r="K162" s="70" t="n">
        <f aca="false">I162/D162</f>
        <v>0</v>
      </c>
      <c r="L162" s="72" t="n">
        <f aca="false">F162+I162</f>
        <v>0</v>
      </c>
      <c r="M162" s="73" t="n">
        <f aca="false">G162+J162</f>
        <v>0</v>
      </c>
      <c r="N162" s="74" t="n">
        <f aca="false">H162+K162</f>
        <v>0</v>
      </c>
    </row>
    <row r="163" customFormat="false" ht="13.8" hidden="false" customHeight="false" outlineLevel="0" collapsed="false">
      <c r="A163" s="63" t="s">
        <v>299</v>
      </c>
      <c r="B163" s="64" t="s">
        <v>300</v>
      </c>
      <c r="C163" s="65" t="s">
        <v>30</v>
      </c>
      <c r="D163" s="66" t="n">
        <v>28.51</v>
      </c>
      <c r="E163" s="67" t="n">
        <v>376.029521</v>
      </c>
      <c r="F163" s="68" t="n">
        <v>0</v>
      </c>
      <c r="G163" s="69" t="n">
        <f aca="false">F163*E163</f>
        <v>0</v>
      </c>
      <c r="H163" s="70" t="n">
        <f aca="false">F163/D163</f>
        <v>0</v>
      </c>
      <c r="I163" s="66"/>
      <c r="J163" s="71" t="n">
        <f aca="false">I163*E163</f>
        <v>0</v>
      </c>
      <c r="K163" s="70" t="n">
        <f aca="false">I163/D163</f>
        <v>0</v>
      </c>
      <c r="L163" s="72" t="n">
        <f aca="false">F163+I163</f>
        <v>0</v>
      </c>
      <c r="M163" s="73" t="n">
        <f aca="false">G163+J163</f>
        <v>0</v>
      </c>
      <c r="N163" s="74" t="n">
        <f aca="false">H163+K163</f>
        <v>0</v>
      </c>
    </row>
    <row r="164" customFormat="false" ht="22.35" hidden="false" customHeight="false" outlineLevel="0" collapsed="false">
      <c r="A164" s="63" t="s">
        <v>301</v>
      </c>
      <c r="B164" s="64" t="s">
        <v>302</v>
      </c>
      <c r="C164" s="65" t="s">
        <v>30</v>
      </c>
      <c r="D164" s="66" t="n">
        <v>0.48</v>
      </c>
      <c r="E164" s="67" t="n">
        <v>1308.01384</v>
      </c>
      <c r="F164" s="68" t="n">
        <v>0</v>
      </c>
      <c r="G164" s="69" t="n">
        <f aca="false">F164*E164</f>
        <v>0</v>
      </c>
      <c r="H164" s="70" t="n">
        <f aca="false">F164/D164</f>
        <v>0</v>
      </c>
      <c r="I164" s="66"/>
      <c r="J164" s="71" t="n">
        <f aca="false">I164*E164</f>
        <v>0</v>
      </c>
      <c r="K164" s="70" t="n">
        <f aca="false">I164/D164</f>
        <v>0</v>
      </c>
      <c r="L164" s="72" t="n">
        <f aca="false">F164+I164</f>
        <v>0</v>
      </c>
      <c r="M164" s="73" t="n">
        <f aca="false">G164+J164</f>
        <v>0</v>
      </c>
      <c r="N164" s="74" t="n">
        <f aca="false">H164+K164</f>
        <v>0</v>
      </c>
    </row>
    <row r="165" customFormat="false" ht="22.35" hidden="false" customHeight="false" outlineLevel="0" collapsed="false">
      <c r="A165" s="63" t="s">
        <v>303</v>
      </c>
      <c r="B165" s="64" t="s">
        <v>304</v>
      </c>
      <c r="C165" s="65" t="s">
        <v>30</v>
      </c>
      <c r="D165" s="66" t="n">
        <v>1.68</v>
      </c>
      <c r="E165" s="67" t="n">
        <v>895.089426</v>
      </c>
      <c r="F165" s="68" t="n">
        <v>0</v>
      </c>
      <c r="G165" s="69" t="n">
        <f aca="false">F165*E165</f>
        <v>0</v>
      </c>
      <c r="H165" s="70" t="n">
        <f aca="false">F165/D165</f>
        <v>0</v>
      </c>
      <c r="I165" s="66"/>
      <c r="J165" s="71" t="n">
        <f aca="false">I165*E165</f>
        <v>0</v>
      </c>
      <c r="K165" s="70" t="n">
        <f aca="false">I165/D165</f>
        <v>0</v>
      </c>
      <c r="L165" s="72" t="n">
        <f aca="false">F165+I165</f>
        <v>0</v>
      </c>
      <c r="M165" s="73" t="n">
        <f aca="false">G165+J165</f>
        <v>0</v>
      </c>
      <c r="N165" s="74" t="n">
        <f aca="false">H165+K165</f>
        <v>0</v>
      </c>
    </row>
    <row r="166" customFormat="false" ht="13.8" hidden="false" customHeight="false" outlineLevel="0" collapsed="false">
      <c r="A166" s="54" t="n">
        <v>15</v>
      </c>
      <c r="B166" s="55" t="s">
        <v>305</v>
      </c>
      <c r="C166" s="56"/>
      <c r="D166" s="57"/>
      <c r="E166" s="75"/>
      <c r="F166" s="58"/>
      <c r="G166" s="59"/>
      <c r="H166" s="60"/>
      <c r="I166" s="59"/>
      <c r="J166" s="62" t="n">
        <f aca="false">SUM(J167:J170)</f>
        <v>0</v>
      </c>
      <c r="K166" s="60"/>
      <c r="L166" s="59"/>
      <c r="M166" s="62" t="n">
        <f aca="false">SUM(M167:M170)</f>
        <v>0</v>
      </c>
      <c r="N166" s="60"/>
    </row>
    <row r="167" customFormat="false" ht="43.25" hidden="false" customHeight="false" outlineLevel="0" collapsed="false">
      <c r="A167" s="63" t="s">
        <v>306</v>
      </c>
      <c r="B167" s="64" t="s">
        <v>307</v>
      </c>
      <c r="C167" s="65" t="s">
        <v>135</v>
      </c>
      <c r="D167" s="66" t="n">
        <v>3</v>
      </c>
      <c r="E167" s="67" t="n">
        <v>655.792354</v>
      </c>
      <c r="F167" s="68" t="n">
        <v>0</v>
      </c>
      <c r="G167" s="69" t="n">
        <f aca="false">F167*E167</f>
        <v>0</v>
      </c>
      <c r="H167" s="70" t="n">
        <f aca="false">F167/D167</f>
        <v>0</v>
      </c>
      <c r="I167" s="66"/>
      <c r="J167" s="71" t="n">
        <f aca="false">I167*E167</f>
        <v>0</v>
      </c>
      <c r="K167" s="70" t="n">
        <f aca="false">I167/D167</f>
        <v>0</v>
      </c>
      <c r="L167" s="72" t="n">
        <f aca="false">F167+I167</f>
        <v>0</v>
      </c>
      <c r="M167" s="73" t="n">
        <f aca="false">G167+J167</f>
        <v>0</v>
      </c>
      <c r="N167" s="74" t="n">
        <f aca="false">H167+K167</f>
        <v>0</v>
      </c>
    </row>
    <row r="168" customFormat="false" ht="32.55" hidden="false" customHeight="false" outlineLevel="0" collapsed="false">
      <c r="A168" s="63" t="s">
        <v>308</v>
      </c>
      <c r="B168" s="64" t="s">
        <v>309</v>
      </c>
      <c r="C168" s="65" t="s">
        <v>135</v>
      </c>
      <c r="D168" s="66" t="n">
        <v>1</v>
      </c>
      <c r="E168" s="67" t="n">
        <v>333.643807</v>
      </c>
      <c r="F168" s="68" t="n">
        <v>0</v>
      </c>
      <c r="G168" s="69" t="n">
        <f aca="false">F168*E168</f>
        <v>0</v>
      </c>
      <c r="H168" s="70" t="n">
        <f aca="false">F168/D168</f>
        <v>0</v>
      </c>
      <c r="I168" s="66"/>
      <c r="J168" s="71" t="n">
        <f aca="false">I168*E168</f>
        <v>0</v>
      </c>
      <c r="K168" s="70" t="n">
        <f aca="false">I168/D168</f>
        <v>0</v>
      </c>
      <c r="L168" s="72" t="n">
        <f aca="false">F168+I168</f>
        <v>0</v>
      </c>
      <c r="M168" s="73" t="n">
        <f aca="false">G168+J168</f>
        <v>0</v>
      </c>
      <c r="N168" s="74" t="n">
        <f aca="false">H168+K168</f>
        <v>0</v>
      </c>
    </row>
    <row r="169" customFormat="false" ht="43.25" hidden="false" customHeight="false" outlineLevel="0" collapsed="false">
      <c r="A169" s="63" t="s">
        <v>310</v>
      </c>
      <c r="B169" s="64" t="s">
        <v>311</v>
      </c>
      <c r="C169" s="65" t="s">
        <v>135</v>
      </c>
      <c r="D169" s="66" t="n">
        <v>1</v>
      </c>
      <c r="E169" s="67" t="n">
        <v>697.933488</v>
      </c>
      <c r="F169" s="68" t="n">
        <v>0</v>
      </c>
      <c r="G169" s="69" t="n">
        <f aca="false">F169*E169</f>
        <v>0</v>
      </c>
      <c r="H169" s="70" t="n">
        <f aca="false">F169/D169</f>
        <v>0</v>
      </c>
      <c r="I169" s="66"/>
      <c r="J169" s="71" t="n">
        <f aca="false">I169*E169</f>
        <v>0</v>
      </c>
      <c r="K169" s="70" t="n">
        <f aca="false">I169/D169</f>
        <v>0</v>
      </c>
      <c r="L169" s="72" t="n">
        <f aca="false">F169+I169</f>
        <v>0</v>
      </c>
      <c r="M169" s="73" t="n">
        <f aca="false">G169+J169</f>
        <v>0</v>
      </c>
      <c r="N169" s="74" t="n">
        <f aca="false">H169+K169</f>
        <v>0</v>
      </c>
    </row>
    <row r="170" customFormat="false" ht="13.8" hidden="false" customHeight="false" outlineLevel="0" collapsed="false">
      <c r="A170" s="63" t="s">
        <v>312</v>
      </c>
      <c r="B170" s="64" t="s">
        <v>313</v>
      </c>
      <c r="C170" s="65" t="s">
        <v>30</v>
      </c>
      <c r="D170" s="66" t="n">
        <v>1.77</v>
      </c>
      <c r="E170" s="67" t="n">
        <v>431.047792</v>
      </c>
      <c r="F170" s="68" t="n">
        <v>0</v>
      </c>
      <c r="G170" s="69" t="n">
        <f aca="false">F170*E170</f>
        <v>0</v>
      </c>
      <c r="H170" s="70" t="n">
        <f aca="false">F170/D170</f>
        <v>0</v>
      </c>
      <c r="I170" s="66"/>
      <c r="J170" s="71" t="n">
        <f aca="false">I170*E170</f>
        <v>0</v>
      </c>
      <c r="K170" s="70" t="n">
        <f aca="false">I170/D170</f>
        <v>0</v>
      </c>
      <c r="L170" s="72" t="n">
        <f aca="false">F170+I170</f>
        <v>0</v>
      </c>
      <c r="M170" s="73" t="n">
        <f aca="false">G170+J170</f>
        <v>0</v>
      </c>
      <c r="N170" s="74" t="n">
        <f aca="false">H170+K170</f>
        <v>0</v>
      </c>
    </row>
    <row r="171" customFormat="false" ht="13.8" hidden="false" customHeight="false" outlineLevel="0" collapsed="false">
      <c r="A171" s="54" t="n">
        <v>16</v>
      </c>
      <c r="B171" s="55" t="s">
        <v>314</v>
      </c>
      <c r="C171" s="56"/>
      <c r="D171" s="57"/>
      <c r="E171" s="75"/>
      <c r="F171" s="58"/>
      <c r="G171" s="59"/>
      <c r="H171" s="60"/>
      <c r="I171" s="59"/>
      <c r="J171" s="62" t="n">
        <f aca="false">SUM(J172:J176)</f>
        <v>0</v>
      </c>
      <c r="K171" s="60"/>
      <c r="L171" s="59"/>
      <c r="M171" s="62" t="n">
        <f aca="false">SUM(M172:M176)</f>
        <v>0</v>
      </c>
      <c r="N171" s="60"/>
    </row>
    <row r="172" customFormat="false" ht="32.55" hidden="false" customHeight="false" outlineLevel="0" collapsed="false">
      <c r="A172" s="63" t="s">
        <v>315</v>
      </c>
      <c r="B172" s="64" t="s">
        <v>316</v>
      </c>
      <c r="C172" s="65" t="s">
        <v>30</v>
      </c>
      <c r="D172" s="66" t="n">
        <v>18.22</v>
      </c>
      <c r="E172" s="67" t="n">
        <v>51.153907</v>
      </c>
      <c r="F172" s="68" t="n">
        <v>0</v>
      </c>
      <c r="G172" s="69" t="n">
        <f aca="false">F172*E172</f>
        <v>0</v>
      </c>
      <c r="H172" s="70" t="n">
        <f aca="false">F172/D172</f>
        <v>0</v>
      </c>
      <c r="I172" s="66"/>
      <c r="J172" s="71" t="n">
        <f aca="false">I172*E172</f>
        <v>0</v>
      </c>
      <c r="K172" s="70" t="n">
        <f aca="false">I172/D172</f>
        <v>0</v>
      </c>
      <c r="L172" s="72" t="n">
        <f aca="false">F172+I172</f>
        <v>0</v>
      </c>
      <c r="M172" s="73" t="n">
        <f aca="false">G172+J172</f>
        <v>0</v>
      </c>
      <c r="N172" s="74" t="n">
        <f aca="false">H172+K172</f>
        <v>0</v>
      </c>
    </row>
    <row r="173" customFormat="false" ht="22.35" hidden="false" customHeight="false" outlineLevel="0" collapsed="false">
      <c r="A173" s="63" t="s">
        <v>317</v>
      </c>
      <c r="B173" s="64" t="s">
        <v>318</v>
      </c>
      <c r="C173" s="65" t="s">
        <v>35</v>
      </c>
      <c r="D173" s="66" t="n">
        <v>13.8</v>
      </c>
      <c r="E173" s="67" t="n">
        <v>293.312565</v>
      </c>
      <c r="F173" s="68" t="n">
        <v>0</v>
      </c>
      <c r="G173" s="69" t="n">
        <f aca="false">F173*E173</f>
        <v>0</v>
      </c>
      <c r="H173" s="70" t="n">
        <f aca="false">F173/D173</f>
        <v>0</v>
      </c>
      <c r="I173" s="66"/>
      <c r="J173" s="71" t="n">
        <f aca="false">I173*E173</f>
        <v>0</v>
      </c>
      <c r="K173" s="70" t="n">
        <f aca="false">I173/D173</f>
        <v>0</v>
      </c>
      <c r="L173" s="72" t="n">
        <f aca="false">F173+I173</f>
        <v>0</v>
      </c>
      <c r="M173" s="73" t="n">
        <f aca="false">G173+J173</f>
        <v>0</v>
      </c>
      <c r="N173" s="74" t="n">
        <f aca="false">H173+K173</f>
        <v>0</v>
      </c>
    </row>
    <row r="174" customFormat="false" ht="32.55" hidden="false" customHeight="false" outlineLevel="0" collapsed="false">
      <c r="A174" s="63" t="s">
        <v>319</v>
      </c>
      <c r="B174" s="64" t="s">
        <v>320</v>
      </c>
      <c r="C174" s="65" t="s">
        <v>58</v>
      </c>
      <c r="D174" s="66" t="n">
        <v>563.68</v>
      </c>
      <c r="E174" s="67" t="n">
        <v>37.200618</v>
      </c>
      <c r="F174" s="68" t="n">
        <v>0</v>
      </c>
      <c r="G174" s="69" t="n">
        <f aca="false">F174*E174</f>
        <v>0</v>
      </c>
      <c r="H174" s="70" t="n">
        <f aca="false">F174/D174</f>
        <v>0</v>
      </c>
      <c r="I174" s="66"/>
      <c r="J174" s="71" t="n">
        <f aca="false">I174*E174</f>
        <v>0</v>
      </c>
      <c r="K174" s="70" t="n">
        <f aca="false">I174/D174</f>
        <v>0</v>
      </c>
      <c r="L174" s="72" t="n">
        <f aca="false">F174+I174</f>
        <v>0</v>
      </c>
      <c r="M174" s="73" t="n">
        <f aca="false">G174+J174</f>
        <v>0</v>
      </c>
      <c r="N174" s="74" t="n">
        <f aca="false">H174+K174</f>
        <v>0</v>
      </c>
    </row>
    <row r="175" customFormat="false" ht="13.8" hidden="false" customHeight="false" outlineLevel="0" collapsed="false">
      <c r="A175" s="63" t="s">
        <v>321</v>
      </c>
      <c r="B175" s="64" t="s">
        <v>322</v>
      </c>
      <c r="C175" s="65" t="s">
        <v>35</v>
      </c>
      <c r="D175" s="66" t="n">
        <v>92.9</v>
      </c>
      <c r="E175" s="67" t="n">
        <v>38.924907</v>
      </c>
      <c r="F175" s="68" t="n">
        <v>0</v>
      </c>
      <c r="G175" s="69" t="n">
        <f aca="false">F175*E175</f>
        <v>0</v>
      </c>
      <c r="H175" s="70" t="n">
        <f aca="false">F175/D175</f>
        <v>0</v>
      </c>
      <c r="I175" s="66"/>
      <c r="J175" s="71" t="n">
        <f aca="false">I175*E175</f>
        <v>0</v>
      </c>
      <c r="K175" s="70" t="n">
        <f aca="false">I175/D175</f>
        <v>0</v>
      </c>
      <c r="L175" s="72" t="n">
        <f aca="false">F175+I175</f>
        <v>0</v>
      </c>
      <c r="M175" s="73" t="n">
        <f aca="false">G175+J175</f>
        <v>0</v>
      </c>
      <c r="N175" s="74" t="n">
        <f aca="false">H175+K175</f>
        <v>0</v>
      </c>
    </row>
    <row r="176" customFormat="false" ht="22.35" hidden="false" customHeight="false" outlineLevel="0" collapsed="false">
      <c r="A176" s="63" t="s">
        <v>323</v>
      </c>
      <c r="B176" s="64" t="s">
        <v>324</v>
      </c>
      <c r="C176" s="65" t="s">
        <v>63</v>
      </c>
      <c r="D176" s="66" t="n">
        <v>272</v>
      </c>
      <c r="E176" s="67" t="n">
        <v>57.830941</v>
      </c>
      <c r="F176" s="68" t="n">
        <v>0</v>
      </c>
      <c r="G176" s="69" t="n">
        <f aca="false">F176*E176</f>
        <v>0</v>
      </c>
      <c r="H176" s="70" t="n">
        <f aca="false">F176/D176</f>
        <v>0</v>
      </c>
      <c r="I176" s="66"/>
      <c r="J176" s="71" t="n">
        <f aca="false">I176*E176</f>
        <v>0</v>
      </c>
      <c r="K176" s="70" t="n">
        <f aca="false">I176/D176</f>
        <v>0</v>
      </c>
      <c r="L176" s="72" t="n">
        <f aca="false">F176+I176</f>
        <v>0</v>
      </c>
      <c r="M176" s="73" t="n">
        <f aca="false">G176+J176</f>
        <v>0</v>
      </c>
      <c r="N176" s="74" t="n">
        <f aca="false">H176+K176</f>
        <v>0</v>
      </c>
    </row>
    <row r="177" customFormat="false" ht="13.8" hidden="false" customHeight="false" outlineLevel="0" collapsed="false">
      <c r="A177" s="54" t="n">
        <v>17</v>
      </c>
      <c r="B177" s="55" t="s">
        <v>325</v>
      </c>
      <c r="C177" s="56"/>
      <c r="D177" s="57"/>
      <c r="E177" s="75"/>
      <c r="F177" s="58"/>
      <c r="G177" s="59"/>
      <c r="H177" s="60"/>
      <c r="I177" s="59"/>
      <c r="J177" s="62" t="n">
        <f aca="false">SUM(J178:J181)</f>
        <v>0</v>
      </c>
      <c r="K177" s="60"/>
      <c r="L177" s="59"/>
      <c r="M177" s="62" t="n">
        <f aca="false">SUM(M178:M181)</f>
        <v>0</v>
      </c>
      <c r="N177" s="60"/>
    </row>
    <row r="178" customFormat="false" ht="22.35" hidden="false" customHeight="false" outlineLevel="0" collapsed="false">
      <c r="A178" s="63" t="s">
        <v>326</v>
      </c>
      <c r="B178" s="64" t="s">
        <v>327</v>
      </c>
      <c r="C178" s="65" t="s">
        <v>135</v>
      </c>
      <c r="D178" s="66" t="n">
        <v>6</v>
      </c>
      <c r="E178" s="67" t="n">
        <v>30.682561</v>
      </c>
      <c r="F178" s="68" t="n">
        <v>0</v>
      </c>
      <c r="G178" s="69" t="n">
        <f aca="false">F178*E178</f>
        <v>0</v>
      </c>
      <c r="H178" s="70" t="n">
        <f aca="false">F178/D178</f>
        <v>0</v>
      </c>
      <c r="I178" s="66"/>
      <c r="J178" s="71" t="n">
        <f aca="false">I178*E178</f>
        <v>0</v>
      </c>
      <c r="K178" s="70" t="n">
        <f aca="false">I178/D178</f>
        <v>0</v>
      </c>
      <c r="L178" s="72" t="n">
        <f aca="false">F178+I178</f>
        <v>0</v>
      </c>
      <c r="M178" s="73" t="n">
        <f aca="false">G178+J178</f>
        <v>0</v>
      </c>
      <c r="N178" s="74" t="n">
        <f aca="false">H178+K178</f>
        <v>0</v>
      </c>
    </row>
    <row r="179" customFormat="false" ht="32.55" hidden="false" customHeight="false" outlineLevel="0" collapsed="false">
      <c r="A179" s="63" t="s">
        <v>328</v>
      </c>
      <c r="B179" s="64" t="s">
        <v>329</v>
      </c>
      <c r="C179" s="65" t="s">
        <v>135</v>
      </c>
      <c r="D179" s="66" t="n">
        <v>3</v>
      </c>
      <c r="E179" s="67" t="n">
        <v>224.854623</v>
      </c>
      <c r="F179" s="68" t="n">
        <v>0</v>
      </c>
      <c r="G179" s="69" t="n">
        <f aca="false">F179*E179</f>
        <v>0</v>
      </c>
      <c r="H179" s="70" t="n">
        <f aca="false">F179/D179</f>
        <v>0</v>
      </c>
      <c r="I179" s="66"/>
      <c r="J179" s="71" t="n">
        <f aca="false">I179*E179</f>
        <v>0</v>
      </c>
      <c r="K179" s="70" t="n">
        <f aca="false">I179/D179</f>
        <v>0</v>
      </c>
      <c r="L179" s="72" t="n">
        <f aca="false">F179+I179</f>
        <v>0</v>
      </c>
      <c r="M179" s="73" t="n">
        <f aca="false">G179+J179</f>
        <v>0</v>
      </c>
      <c r="N179" s="74" t="n">
        <f aca="false">H179+K179</f>
        <v>0</v>
      </c>
    </row>
    <row r="180" customFormat="false" ht="22.35" hidden="false" customHeight="false" outlineLevel="0" collapsed="false">
      <c r="A180" s="63" t="s">
        <v>330</v>
      </c>
      <c r="B180" s="64" t="s">
        <v>331</v>
      </c>
      <c r="C180" s="65" t="s">
        <v>35</v>
      </c>
      <c r="D180" s="66" t="n">
        <v>12</v>
      </c>
      <c r="E180" s="67" t="n">
        <v>376.995612</v>
      </c>
      <c r="F180" s="68" t="n">
        <v>0</v>
      </c>
      <c r="G180" s="69" t="n">
        <f aca="false">F180*E180</f>
        <v>0</v>
      </c>
      <c r="H180" s="70" t="n">
        <f aca="false">F180/D180</f>
        <v>0</v>
      </c>
      <c r="I180" s="66"/>
      <c r="J180" s="71" t="n">
        <f aca="false">I180*E180</f>
        <v>0</v>
      </c>
      <c r="K180" s="70" t="n">
        <f aca="false">I180/D180</f>
        <v>0</v>
      </c>
      <c r="L180" s="72" t="n">
        <f aca="false">F180+I180</f>
        <v>0</v>
      </c>
      <c r="M180" s="73" t="n">
        <f aca="false">G180+J180</f>
        <v>0</v>
      </c>
      <c r="N180" s="74" t="n">
        <f aca="false">H180+K180</f>
        <v>0</v>
      </c>
    </row>
    <row r="181" customFormat="false" ht="22.35" hidden="false" customHeight="false" outlineLevel="0" collapsed="false">
      <c r="A181" s="63" t="s">
        <v>332</v>
      </c>
      <c r="B181" s="64" t="s">
        <v>333</v>
      </c>
      <c r="C181" s="65" t="s">
        <v>135</v>
      </c>
      <c r="D181" s="66" t="n">
        <v>13</v>
      </c>
      <c r="E181" s="67" t="n">
        <v>272.327601</v>
      </c>
      <c r="F181" s="68" t="n">
        <v>0</v>
      </c>
      <c r="G181" s="69" t="n">
        <f aca="false">F181*E181</f>
        <v>0</v>
      </c>
      <c r="H181" s="70" t="n">
        <f aca="false">F181/D181</f>
        <v>0</v>
      </c>
      <c r="I181" s="66"/>
      <c r="J181" s="71" t="n">
        <f aca="false">I181*E181</f>
        <v>0</v>
      </c>
      <c r="K181" s="70" t="n">
        <f aca="false">I181/D181</f>
        <v>0</v>
      </c>
      <c r="L181" s="72" t="n">
        <f aca="false">F181+I181</f>
        <v>0</v>
      </c>
      <c r="M181" s="73" t="n">
        <f aca="false">G181+J181</f>
        <v>0</v>
      </c>
      <c r="N181" s="74" t="n">
        <f aca="false">H181+K181</f>
        <v>0</v>
      </c>
    </row>
    <row r="182" customFormat="false" ht="13.8" hidden="false" customHeight="false" outlineLevel="0" collapsed="false">
      <c r="A182" s="54" t="n">
        <v>18</v>
      </c>
      <c r="B182" s="55" t="s">
        <v>334</v>
      </c>
      <c r="C182" s="56"/>
      <c r="D182" s="57"/>
      <c r="E182" s="75"/>
      <c r="F182" s="58"/>
      <c r="G182" s="59"/>
      <c r="H182" s="60"/>
      <c r="I182" s="59"/>
      <c r="J182" s="62" t="n">
        <f aca="false">SUM(J183:J191)</f>
        <v>0</v>
      </c>
      <c r="K182" s="60"/>
      <c r="L182" s="59"/>
      <c r="M182" s="62" t="n">
        <f aca="false">SUM(M183:M191)</f>
        <v>0</v>
      </c>
      <c r="N182" s="60"/>
    </row>
    <row r="183" customFormat="false" ht="13.8" hidden="false" customHeight="false" outlineLevel="0" collapsed="false">
      <c r="A183" s="63" t="s">
        <v>335</v>
      </c>
      <c r="B183" s="64" t="s">
        <v>336</v>
      </c>
      <c r="C183" s="65" t="s">
        <v>135</v>
      </c>
      <c r="D183" s="66" t="n">
        <v>12</v>
      </c>
      <c r="E183" s="67" t="n">
        <v>25.876564</v>
      </c>
      <c r="F183" s="68" t="n">
        <v>0</v>
      </c>
      <c r="G183" s="69" t="n">
        <f aca="false">F183*E183</f>
        <v>0</v>
      </c>
      <c r="H183" s="70" t="n">
        <f aca="false">F183/D183</f>
        <v>0</v>
      </c>
      <c r="I183" s="66"/>
      <c r="J183" s="71" t="n">
        <f aca="false">I183*E183</f>
        <v>0</v>
      </c>
      <c r="K183" s="70" t="n">
        <f aca="false">I183/D183</f>
        <v>0</v>
      </c>
      <c r="L183" s="72" t="n">
        <f aca="false">F183+I183</f>
        <v>0</v>
      </c>
      <c r="M183" s="73" t="n">
        <f aca="false">G183+J183</f>
        <v>0</v>
      </c>
      <c r="N183" s="74" t="n">
        <f aca="false">H183+K183</f>
        <v>0</v>
      </c>
    </row>
    <row r="184" customFormat="false" ht="13.8" hidden="false" customHeight="false" outlineLevel="0" collapsed="false">
      <c r="A184" s="63" t="s">
        <v>337</v>
      </c>
      <c r="B184" s="64" t="s">
        <v>338</v>
      </c>
      <c r="C184" s="65" t="s">
        <v>135</v>
      </c>
      <c r="D184" s="66" t="n">
        <v>12</v>
      </c>
      <c r="E184" s="67" t="n">
        <v>12.754847</v>
      </c>
      <c r="F184" s="68" t="n">
        <v>0</v>
      </c>
      <c r="G184" s="69" t="n">
        <f aca="false">F184*E184</f>
        <v>0</v>
      </c>
      <c r="H184" s="70" t="n">
        <f aca="false">F184/D184</f>
        <v>0</v>
      </c>
      <c r="I184" s="66"/>
      <c r="J184" s="71" t="n">
        <f aca="false">I184*E184</f>
        <v>0</v>
      </c>
      <c r="K184" s="70" t="n">
        <f aca="false">I184/D184</f>
        <v>0</v>
      </c>
      <c r="L184" s="72" t="n">
        <f aca="false">F184+I184</f>
        <v>0</v>
      </c>
      <c r="M184" s="73" t="n">
        <f aca="false">G184+J184</f>
        <v>0</v>
      </c>
      <c r="N184" s="74" t="n">
        <f aca="false">H184+K184</f>
        <v>0</v>
      </c>
    </row>
    <row r="185" customFormat="false" ht="22.35" hidden="false" customHeight="false" outlineLevel="0" collapsed="false">
      <c r="A185" s="63" t="s">
        <v>339</v>
      </c>
      <c r="B185" s="64" t="s">
        <v>340</v>
      </c>
      <c r="C185" s="65" t="s">
        <v>35</v>
      </c>
      <c r="D185" s="66" t="n">
        <v>145</v>
      </c>
      <c r="E185" s="67" t="n">
        <v>4.475814</v>
      </c>
      <c r="F185" s="68" t="n">
        <v>0</v>
      </c>
      <c r="G185" s="69" t="n">
        <f aca="false">F185*E185</f>
        <v>0</v>
      </c>
      <c r="H185" s="70" t="n">
        <f aca="false">F185/D185</f>
        <v>0</v>
      </c>
      <c r="I185" s="66"/>
      <c r="J185" s="71" t="n">
        <f aca="false">I185*E185</f>
        <v>0</v>
      </c>
      <c r="K185" s="70" t="n">
        <f aca="false">I185/D185</f>
        <v>0</v>
      </c>
      <c r="L185" s="72" t="n">
        <f aca="false">F185+I185</f>
        <v>0</v>
      </c>
      <c r="M185" s="73" t="n">
        <f aca="false">G185+J185</f>
        <v>0</v>
      </c>
      <c r="N185" s="74" t="n">
        <f aca="false">H185+K185</f>
        <v>0</v>
      </c>
    </row>
    <row r="186" customFormat="false" ht="22.35" hidden="false" customHeight="false" outlineLevel="0" collapsed="false">
      <c r="A186" s="63" t="s">
        <v>341</v>
      </c>
      <c r="B186" s="64" t="s">
        <v>342</v>
      </c>
      <c r="C186" s="65" t="s">
        <v>135</v>
      </c>
      <c r="D186" s="66" t="n">
        <v>1</v>
      </c>
      <c r="E186" s="67" t="n">
        <v>1142.861195</v>
      </c>
      <c r="F186" s="68" t="n">
        <v>0</v>
      </c>
      <c r="G186" s="69" t="n">
        <f aca="false">F186*E186</f>
        <v>0</v>
      </c>
      <c r="H186" s="70" t="n">
        <f aca="false">F186/D186</f>
        <v>0</v>
      </c>
      <c r="I186" s="66"/>
      <c r="J186" s="71" t="n">
        <f aca="false">I186*E186</f>
        <v>0</v>
      </c>
      <c r="K186" s="70" t="n">
        <f aca="false">I186/D186</f>
        <v>0</v>
      </c>
      <c r="L186" s="72" t="n">
        <f aca="false">F186+I186</f>
        <v>0</v>
      </c>
      <c r="M186" s="73" t="n">
        <f aca="false">G186+J186</f>
        <v>0</v>
      </c>
      <c r="N186" s="74" t="n">
        <f aca="false">H186+K186</f>
        <v>0</v>
      </c>
    </row>
    <row r="187" customFormat="false" ht="13.8" hidden="false" customHeight="false" outlineLevel="0" collapsed="false">
      <c r="A187" s="63" t="s">
        <v>343</v>
      </c>
      <c r="B187" s="64" t="s">
        <v>344</v>
      </c>
      <c r="C187" s="65" t="s">
        <v>135</v>
      </c>
      <c r="D187" s="66" t="n">
        <v>1</v>
      </c>
      <c r="E187" s="67" t="n">
        <v>389.065635</v>
      </c>
      <c r="F187" s="68" t="n">
        <v>0</v>
      </c>
      <c r="G187" s="69" t="n">
        <f aca="false">F187*E187</f>
        <v>0</v>
      </c>
      <c r="H187" s="70" t="n">
        <f aca="false">F187/D187</f>
        <v>0</v>
      </c>
      <c r="I187" s="66"/>
      <c r="J187" s="71" t="n">
        <f aca="false">I187*E187</f>
        <v>0</v>
      </c>
      <c r="K187" s="70" t="n">
        <f aca="false">I187/D187</f>
        <v>0</v>
      </c>
      <c r="L187" s="72" t="n">
        <f aca="false">F187+I187</f>
        <v>0</v>
      </c>
      <c r="M187" s="73" t="n">
        <f aca="false">G187+J187</f>
        <v>0</v>
      </c>
      <c r="N187" s="74" t="n">
        <f aca="false">H187+K187</f>
        <v>0</v>
      </c>
    </row>
    <row r="188" customFormat="false" ht="22.35" hidden="false" customHeight="false" outlineLevel="0" collapsed="false">
      <c r="A188" s="63" t="s">
        <v>345</v>
      </c>
      <c r="B188" s="64" t="s">
        <v>346</v>
      </c>
      <c r="C188" s="65" t="s">
        <v>135</v>
      </c>
      <c r="D188" s="66" t="n">
        <v>1</v>
      </c>
      <c r="E188" s="67" t="n">
        <v>648.87074</v>
      </c>
      <c r="F188" s="68" t="n">
        <v>0</v>
      </c>
      <c r="G188" s="69" t="n">
        <f aca="false">F188*E188</f>
        <v>0</v>
      </c>
      <c r="H188" s="70" t="n">
        <f aca="false">F188/D188</f>
        <v>0</v>
      </c>
      <c r="I188" s="66"/>
      <c r="J188" s="71" t="n">
        <f aca="false">I188*E188</f>
        <v>0</v>
      </c>
      <c r="K188" s="70" t="n">
        <f aca="false">I188/D188</f>
        <v>0</v>
      </c>
      <c r="L188" s="72" t="n">
        <f aca="false">F188+I188</f>
        <v>0</v>
      </c>
      <c r="M188" s="73" t="n">
        <f aca="false">G188+J188</f>
        <v>0</v>
      </c>
      <c r="N188" s="74" t="n">
        <f aca="false">H188+K188</f>
        <v>0</v>
      </c>
    </row>
    <row r="189" customFormat="false" ht="22.35" hidden="false" customHeight="false" outlineLevel="0" collapsed="false">
      <c r="A189" s="63" t="s">
        <v>347</v>
      </c>
      <c r="B189" s="64" t="s">
        <v>348</v>
      </c>
      <c r="C189" s="65" t="s">
        <v>135</v>
      </c>
      <c r="D189" s="66" t="n">
        <v>2</v>
      </c>
      <c r="E189" s="67" t="n">
        <v>2577.983261</v>
      </c>
      <c r="F189" s="68" t="n">
        <v>0</v>
      </c>
      <c r="G189" s="69" t="n">
        <f aca="false">F189*E189</f>
        <v>0</v>
      </c>
      <c r="H189" s="70" t="n">
        <f aca="false">F189/D189</f>
        <v>0</v>
      </c>
      <c r="I189" s="66"/>
      <c r="J189" s="71" t="n">
        <f aca="false">I189*E189</f>
        <v>0</v>
      </c>
      <c r="K189" s="70" t="n">
        <f aca="false">I189/D189</f>
        <v>0</v>
      </c>
      <c r="L189" s="72" t="n">
        <f aca="false">F189+I189</f>
        <v>0</v>
      </c>
      <c r="M189" s="73" t="n">
        <f aca="false">G189+J189</f>
        <v>0</v>
      </c>
      <c r="N189" s="74" t="n">
        <f aca="false">H189+K189</f>
        <v>0</v>
      </c>
    </row>
    <row r="190" customFormat="false" ht="22.35" hidden="false" customHeight="false" outlineLevel="0" collapsed="false">
      <c r="A190" s="63" t="s">
        <v>349</v>
      </c>
      <c r="B190" s="64" t="s">
        <v>350</v>
      </c>
      <c r="C190" s="65" t="s">
        <v>135</v>
      </c>
      <c r="D190" s="66" t="n">
        <v>1</v>
      </c>
      <c r="E190" s="67" t="n">
        <v>50.38348</v>
      </c>
      <c r="F190" s="68" t="n">
        <v>0</v>
      </c>
      <c r="G190" s="69" t="n">
        <f aca="false">F190*E190</f>
        <v>0</v>
      </c>
      <c r="H190" s="70" t="n">
        <f aca="false">F190/D190</f>
        <v>0</v>
      </c>
      <c r="I190" s="66"/>
      <c r="J190" s="71" t="n">
        <f aca="false">I190*E190</f>
        <v>0</v>
      </c>
      <c r="K190" s="70" t="n">
        <f aca="false">I190/D190</f>
        <v>0</v>
      </c>
      <c r="L190" s="72" t="n">
        <f aca="false">F190+I190</f>
        <v>0</v>
      </c>
      <c r="M190" s="73" t="n">
        <f aca="false">G190+J190</f>
        <v>0</v>
      </c>
      <c r="N190" s="74" t="n">
        <f aca="false">H190+K190</f>
        <v>0</v>
      </c>
    </row>
    <row r="191" customFormat="false" ht="22.35" hidden="false" customHeight="false" outlineLevel="0" collapsed="false">
      <c r="A191" s="63" t="s">
        <v>351</v>
      </c>
      <c r="B191" s="64" t="s">
        <v>352</v>
      </c>
      <c r="C191" s="65" t="s">
        <v>135</v>
      </c>
      <c r="D191" s="66" t="n">
        <v>1</v>
      </c>
      <c r="E191" s="67" t="n">
        <v>119.648536</v>
      </c>
      <c r="F191" s="68" t="n">
        <v>0</v>
      </c>
      <c r="G191" s="69" t="n">
        <f aca="false">F191*E191</f>
        <v>0</v>
      </c>
      <c r="H191" s="70" t="n">
        <f aca="false">F191/D191</f>
        <v>0</v>
      </c>
      <c r="I191" s="66"/>
      <c r="J191" s="71" t="n">
        <f aca="false">I191*E191</f>
        <v>0</v>
      </c>
      <c r="K191" s="70" t="n">
        <f aca="false">I191/D191</f>
        <v>0</v>
      </c>
      <c r="L191" s="72" t="n">
        <f aca="false">F191+I191</f>
        <v>0</v>
      </c>
      <c r="M191" s="73" t="n">
        <f aca="false">G191+J191</f>
        <v>0</v>
      </c>
      <c r="N191" s="74" t="n">
        <f aca="false">H191+K191</f>
        <v>0</v>
      </c>
    </row>
    <row r="192" customFormat="false" ht="13.8" hidden="false" customHeight="false" outlineLevel="0" collapsed="false">
      <c r="A192" s="54" t="n">
        <v>19</v>
      </c>
      <c r="B192" s="55" t="s">
        <v>353</v>
      </c>
      <c r="C192" s="56"/>
      <c r="D192" s="57"/>
      <c r="E192" s="75"/>
      <c r="F192" s="58"/>
      <c r="G192" s="59"/>
      <c r="H192" s="60"/>
      <c r="I192" s="59"/>
      <c r="J192" s="62" t="n">
        <f aca="false">SUM(J193:J196)</f>
        <v>0</v>
      </c>
      <c r="K192" s="60"/>
      <c r="L192" s="59"/>
      <c r="M192" s="62" t="n">
        <f aca="false">SUM(M193:M196)</f>
        <v>0</v>
      </c>
      <c r="N192" s="60"/>
    </row>
    <row r="193" customFormat="false" ht="13.8" hidden="false" customHeight="false" outlineLevel="0" collapsed="false">
      <c r="A193" s="63" t="s">
        <v>354</v>
      </c>
      <c r="B193" s="64" t="s">
        <v>355</v>
      </c>
      <c r="C193" s="65" t="s">
        <v>30</v>
      </c>
      <c r="D193" s="66" t="n">
        <v>247.19</v>
      </c>
      <c r="E193" s="67" t="n">
        <v>13.292923</v>
      </c>
      <c r="F193" s="68" t="n">
        <v>0</v>
      </c>
      <c r="G193" s="69" t="n">
        <f aca="false">F193*E193</f>
        <v>0</v>
      </c>
      <c r="H193" s="70" t="n">
        <f aca="false">F193/D193</f>
        <v>0</v>
      </c>
      <c r="I193" s="66"/>
      <c r="J193" s="71" t="n">
        <f aca="false">I193*E193</f>
        <v>0</v>
      </c>
      <c r="K193" s="70" t="n">
        <f aca="false">I193/D193</f>
        <v>0</v>
      </c>
      <c r="L193" s="72" t="n">
        <f aca="false">F193+I193</f>
        <v>0</v>
      </c>
      <c r="M193" s="73" t="n">
        <f aca="false">G193+J193</f>
        <v>0</v>
      </c>
      <c r="N193" s="74" t="n">
        <f aca="false">H193+K193</f>
        <v>0</v>
      </c>
    </row>
    <row r="194" customFormat="false" ht="32.55" hidden="false" customHeight="false" outlineLevel="0" collapsed="false">
      <c r="A194" s="63" t="s">
        <v>356</v>
      </c>
      <c r="B194" s="64" t="s">
        <v>357</v>
      </c>
      <c r="C194" s="65" t="s">
        <v>135</v>
      </c>
      <c r="D194" s="66" t="n">
        <v>1</v>
      </c>
      <c r="E194" s="67" t="n">
        <v>1669.539767</v>
      </c>
      <c r="F194" s="68" t="n">
        <v>0</v>
      </c>
      <c r="G194" s="69" t="n">
        <f aca="false">F194*E194</f>
        <v>0</v>
      </c>
      <c r="H194" s="70" t="n">
        <f aca="false">F194/D194</f>
        <v>0</v>
      </c>
      <c r="I194" s="66"/>
      <c r="J194" s="71" t="n">
        <f aca="false">I194*E194</f>
        <v>0</v>
      </c>
      <c r="K194" s="70" t="n">
        <f aca="false">I194/D194</f>
        <v>0</v>
      </c>
      <c r="L194" s="72" t="n">
        <f aca="false">F194+I194</f>
        <v>0</v>
      </c>
      <c r="M194" s="73" t="n">
        <f aca="false">G194+J194</f>
        <v>0</v>
      </c>
      <c r="N194" s="74" t="n">
        <f aca="false">H194+K194</f>
        <v>0</v>
      </c>
    </row>
    <row r="195" customFormat="false" ht="32.55" hidden="false" customHeight="false" outlineLevel="0" collapsed="false">
      <c r="A195" s="63" t="s">
        <v>358</v>
      </c>
      <c r="B195" s="64" t="s">
        <v>359</v>
      </c>
      <c r="C195" s="65" t="s">
        <v>63</v>
      </c>
      <c r="D195" s="66" t="n">
        <v>10.75</v>
      </c>
      <c r="E195" s="67" t="n">
        <v>219.620611</v>
      </c>
      <c r="F195" s="68" t="n">
        <v>0</v>
      </c>
      <c r="G195" s="69" t="n">
        <f aca="false">F195*E195</f>
        <v>0</v>
      </c>
      <c r="H195" s="70" t="n">
        <f aca="false">F195/D195</f>
        <v>0</v>
      </c>
      <c r="I195" s="66"/>
      <c r="J195" s="71" t="n">
        <f aca="false">I195*E195</f>
        <v>0</v>
      </c>
      <c r="K195" s="70" t="n">
        <f aca="false">I195/D195</f>
        <v>0</v>
      </c>
      <c r="L195" s="72" t="n">
        <f aca="false">F195+I195</f>
        <v>0</v>
      </c>
      <c r="M195" s="73" t="n">
        <f aca="false">G195+J195</f>
        <v>0</v>
      </c>
      <c r="N195" s="74" t="n">
        <f aca="false">H195+K195</f>
        <v>0</v>
      </c>
    </row>
    <row r="196" customFormat="false" ht="43.25" hidden="false" customHeight="false" outlineLevel="0" collapsed="false">
      <c r="A196" s="63" t="s">
        <v>360</v>
      </c>
      <c r="B196" s="64" t="s">
        <v>361</v>
      </c>
      <c r="C196" s="65" t="s">
        <v>63</v>
      </c>
      <c r="D196" s="66" t="n">
        <v>262.97</v>
      </c>
      <c r="E196" s="67" t="n">
        <v>582.144326946</v>
      </c>
      <c r="F196" s="68" t="n">
        <v>0</v>
      </c>
      <c r="G196" s="69" t="n">
        <f aca="false">F196*E196</f>
        <v>0</v>
      </c>
      <c r="H196" s="70" t="n">
        <f aca="false">F196/D196</f>
        <v>0</v>
      </c>
      <c r="I196" s="66"/>
      <c r="J196" s="71" t="n">
        <f aca="false">I196*E196</f>
        <v>0</v>
      </c>
      <c r="K196" s="70" t="n">
        <f aca="false">I196/D196</f>
        <v>0</v>
      </c>
      <c r="L196" s="72" t="n">
        <f aca="false">F196+I196</f>
        <v>0</v>
      </c>
      <c r="M196" s="73" t="n">
        <f aca="false">G196+J196</f>
        <v>0</v>
      </c>
      <c r="N196" s="74" t="n">
        <f aca="false">H196+K196</f>
        <v>0</v>
      </c>
    </row>
    <row r="197" customFormat="false" ht="13.8" hidden="false" customHeight="false" outlineLevel="0" collapsed="false">
      <c r="A197" s="54" t="n">
        <v>20</v>
      </c>
      <c r="B197" s="55" t="s">
        <v>362</v>
      </c>
      <c r="C197" s="56"/>
      <c r="D197" s="57"/>
      <c r="E197" s="75"/>
      <c r="F197" s="58"/>
      <c r="G197" s="59"/>
      <c r="H197" s="60"/>
      <c r="I197" s="59"/>
      <c r="J197" s="62" t="n">
        <f aca="false">SUM(J198)</f>
        <v>2214.91760361867</v>
      </c>
      <c r="K197" s="60"/>
      <c r="L197" s="59"/>
      <c r="M197" s="62" t="n">
        <f aca="false">SUM(M198)</f>
        <v>5723.20638649867</v>
      </c>
      <c r="N197" s="60"/>
    </row>
    <row r="198" customFormat="false" ht="13.8" hidden="false" customHeight="false" outlineLevel="0" collapsed="false">
      <c r="A198" s="63" t="s">
        <v>363</v>
      </c>
      <c r="B198" s="64" t="s">
        <v>364</v>
      </c>
      <c r="C198" s="65" t="s">
        <v>135</v>
      </c>
      <c r="D198" s="66" t="n">
        <v>1</v>
      </c>
      <c r="E198" s="67" t="n">
        <v>43853.609786</v>
      </c>
      <c r="F198" s="68" t="n">
        <v>0.08</v>
      </c>
      <c r="G198" s="69" t="n">
        <f aca="false">F198*E198</f>
        <v>3508.28878288</v>
      </c>
      <c r="H198" s="70" t="n">
        <f aca="false">F198/D198</f>
        <v>0.08</v>
      </c>
      <c r="I198" s="66" t="n">
        <f aca="false">IFERROR(VLOOKUP(A198,'MEMO CALCULO 02'!$B$2:$E$307,4,0),0)</f>
        <v>0.0505070760292524</v>
      </c>
      <c r="J198" s="71" t="n">
        <f aca="false">I198*E198</f>
        <v>2214.91760361867</v>
      </c>
      <c r="K198" s="70" t="n">
        <f aca="false">I198/D198</f>
        <v>0.0505070760292524</v>
      </c>
      <c r="L198" s="72" t="n">
        <f aca="false">F198+I198</f>
        <v>0.130507076029252</v>
      </c>
      <c r="M198" s="73" t="n">
        <f aca="false">G198+J198</f>
        <v>5723.20638649867</v>
      </c>
      <c r="N198" s="74" t="n">
        <f aca="false">H198+K198</f>
        <v>0.130507076029252</v>
      </c>
      <c r="O198" s="88"/>
    </row>
    <row r="199" customFormat="false" ht="13.8" hidden="false" customHeight="true" outlineLevel="0" collapsed="false">
      <c r="A199" s="89" t="s">
        <v>365</v>
      </c>
      <c r="B199" s="89"/>
      <c r="C199" s="90"/>
      <c r="D199" s="91"/>
      <c r="E199" s="91"/>
      <c r="F199" s="92"/>
      <c r="G199" s="93"/>
      <c r="H199" s="94"/>
      <c r="I199" s="92"/>
      <c r="J199" s="95" t="n">
        <f aca="false">J197+J192+J182+J177+J171+J166+J154+J116+J77+J73+J62+J60+J54+J51+J45+J38+J30+J26+J24+J20</f>
        <v>42880.5077504721</v>
      </c>
      <c r="K199" s="94"/>
      <c r="L199" s="93"/>
      <c r="M199" s="95" t="n">
        <f aca="false">M197+M192+M182+M177+M171+M166+M154+M116+M77+M73+M62+M60+M54+M51+M45+M38+M30+M26+M24+M20</f>
        <v>112765.838336079</v>
      </c>
      <c r="N199" s="94"/>
      <c r="O199" s="88"/>
    </row>
    <row r="200" customFormat="false" ht="13.8" hidden="false" customHeight="false" outlineLevel="0" collapsed="false">
      <c r="A200" s="96"/>
      <c r="B200" s="96"/>
      <c r="C200" s="96"/>
      <c r="D200" s="96"/>
      <c r="E200" s="96"/>
      <c r="F200" s="96"/>
      <c r="G200" s="96"/>
      <c r="H200" s="96"/>
      <c r="I200" s="96"/>
      <c r="J200" s="96"/>
      <c r="K200" s="96"/>
      <c r="L200" s="96"/>
      <c r="M200" s="96"/>
      <c r="N200" s="96"/>
    </row>
    <row r="201" s="102" customFormat="true" ht="15.75" hidden="false" customHeight="true" outlineLevel="0" collapsed="false">
      <c r="A201" s="97" t="s">
        <v>366</v>
      </c>
      <c r="B201" s="98"/>
      <c r="C201" s="99" t="n">
        <v>849000.00399225</v>
      </c>
      <c r="D201" s="99"/>
      <c r="E201" s="99"/>
      <c r="F201" s="100"/>
      <c r="G201" s="100"/>
      <c r="H201" s="100"/>
      <c r="I201" s="100"/>
      <c r="J201" s="101" t="s">
        <v>367</v>
      </c>
      <c r="K201" s="101"/>
      <c r="L201" s="101"/>
      <c r="M201" s="101"/>
      <c r="N201" s="101"/>
      <c r="O201" s="2"/>
      <c r="P201" s="2"/>
      <c r="Q201" s="2"/>
      <c r="R201" s="48"/>
      <c r="S201" s="1"/>
      <c r="T201" s="1"/>
      <c r="XFC201" s="1"/>
      <c r="XFD201" s="1"/>
    </row>
    <row r="202" s="102" customFormat="true" ht="16.5" hidden="false" customHeight="true" outlineLevel="0" collapsed="false">
      <c r="A202" s="103"/>
      <c r="B202" s="103"/>
      <c r="C202" s="104"/>
      <c r="D202" s="105"/>
      <c r="E202" s="105"/>
      <c r="F202" s="106" t="str">
        <f aca="false">I18</f>
        <v>MEDIÇÃO 02</v>
      </c>
      <c r="G202" s="106"/>
      <c r="H202" s="107" t="n">
        <f aca="false">J199/C201</f>
        <v>0.0505070760292524</v>
      </c>
      <c r="I202" s="107"/>
      <c r="J202" s="108" t="str">
        <f aca="false">I18</f>
        <v>MEDIÇÃO 02</v>
      </c>
      <c r="K202" s="108"/>
      <c r="L202" s="109" t="n">
        <f aca="false">J199</f>
        <v>42880.5077504721</v>
      </c>
      <c r="M202" s="109"/>
      <c r="N202" s="109"/>
      <c r="O202" s="2"/>
      <c r="P202" s="2"/>
      <c r="Q202" s="2"/>
      <c r="R202" s="48"/>
      <c r="S202" s="1"/>
      <c r="T202" s="1"/>
      <c r="XFC202" s="1"/>
      <c r="XFD202" s="1"/>
    </row>
    <row r="203" s="102" customFormat="true" ht="13.8" hidden="false" customHeight="true" outlineLevel="0" collapsed="false">
      <c r="A203" s="103"/>
      <c r="B203" s="103"/>
      <c r="C203" s="110"/>
      <c r="D203" s="110"/>
      <c r="E203" s="110"/>
      <c r="F203" s="111" t="s">
        <v>368</v>
      </c>
      <c r="G203" s="111"/>
      <c r="H203" s="112" t="n">
        <f aca="false">L203/C201</f>
        <v>0.132821952657032</v>
      </c>
      <c r="I203" s="112"/>
      <c r="J203" s="113" t="s">
        <v>369</v>
      </c>
      <c r="K203" s="113"/>
      <c r="L203" s="114" t="n">
        <f aca="false">M199</f>
        <v>112765.838336079</v>
      </c>
      <c r="M203" s="114"/>
      <c r="N203" s="114"/>
      <c r="O203" s="115"/>
      <c r="P203" s="115"/>
      <c r="Q203" s="115"/>
      <c r="R203" s="48"/>
      <c r="S203" s="1"/>
      <c r="T203" s="1"/>
      <c r="XFC203" s="1"/>
      <c r="XFD203" s="1"/>
    </row>
    <row r="204" customFormat="false" ht="13.8" hidden="false" customHeight="true" outlineLevel="0" collapsed="false">
      <c r="A204" s="116"/>
      <c r="B204" s="116"/>
      <c r="C204" s="116"/>
      <c r="D204" s="116"/>
      <c r="E204" s="116"/>
      <c r="F204" s="117" t="s">
        <v>370</v>
      </c>
      <c r="G204" s="117"/>
      <c r="H204" s="118" t="n">
        <f aca="false">100%-H203</f>
        <v>0.867178047342968</v>
      </c>
      <c r="I204" s="118"/>
      <c r="J204" s="119" t="s">
        <v>371</v>
      </c>
      <c r="K204" s="119"/>
      <c r="L204" s="120" t="n">
        <f aca="false">C201-L203</f>
        <v>736234.165656171</v>
      </c>
      <c r="M204" s="120"/>
      <c r="N204" s="120"/>
      <c r="O204" s="2"/>
      <c r="P204" s="2"/>
      <c r="Q204" s="2"/>
      <c r="R204" s="48"/>
    </row>
    <row r="205" customFormat="false" ht="13.8" hidden="false" customHeight="false" outlineLevel="0" collapsed="false">
      <c r="A205" s="116"/>
      <c r="B205" s="116"/>
      <c r="C205" s="116"/>
      <c r="D205" s="116"/>
      <c r="E205" s="116"/>
      <c r="F205" s="121"/>
      <c r="G205" s="122"/>
      <c r="H205" s="122"/>
      <c r="I205" s="123"/>
      <c r="J205" s="124"/>
      <c r="K205" s="125"/>
      <c r="L205" s="126"/>
      <c r="M205" s="127"/>
      <c r="N205" s="126"/>
    </row>
    <row r="206" customFormat="false" ht="13.8" hidden="false" customHeight="true" outlineLevel="0" collapsed="false">
      <c r="A206" s="128"/>
      <c r="B206" s="129"/>
      <c r="C206" s="130"/>
      <c r="D206" s="130"/>
      <c r="E206" s="130"/>
      <c r="F206" s="116"/>
      <c r="G206" s="116"/>
      <c r="H206" s="116"/>
      <c r="I206" s="131"/>
      <c r="J206" s="128"/>
      <c r="K206" s="128"/>
      <c r="L206" s="128"/>
      <c r="M206" s="128"/>
      <c r="N206" s="128"/>
      <c r="P206" s="53"/>
    </row>
    <row r="207" customFormat="false" ht="13.8" hidden="false" customHeight="false" outlineLevel="0" collapsed="false">
      <c r="A207" s="128"/>
      <c r="B207" s="132" t="s">
        <v>372</v>
      </c>
      <c r="C207" s="129"/>
      <c r="D207" s="131"/>
      <c r="E207" s="131"/>
      <c r="F207" s="116"/>
      <c r="G207" s="116"/>
      <c r="H207" s="116"/>
      <c r="I207" s="131"/>
      <c r="J207" s="128"/>
      <c r="K207" s="128"/>
      <c r="L207" s="128"/>
      <c r="M207" s="128"/>
      <c r="N207" s="128"/>
      <c r="P207" s="53"/>
    </row>
    <row r="208" customFormat="false" ht="13.8" hidden="false" customHeight="false" outlineLevel="0" collapsed="false">
      <c r="A208" s="128"/>
      <c r="B208" s="129" t="s">
        <v>373</v>
      </c>
      <c r="C208" s="133"/>
      <c r="D208" s="131"/>
      <c r="E208" s="131"/>
      <c r="F208" s="116"/>
      <c r="G208" s="116"/>
      <c r="H208" s="116"/>
      <c r="I208" s="131"/>
      <c r="J208" s="128"/>
      <c r="K208" s="128"/>
      <c r="L208" s="128"/>
      <c r="M208" s="128"/>
      <c r="N208" s="128"/>
      <c r="P208" s="53"/>
    </row>
    <row r="209" customFormat="false" ht="13.8" hidden="false" customHeight="false" outlineLevel="0" collapsed="false">
      <c r="A209" s="128"/>
      <c r="B209" s="132" t="s">
        <v>374</v>
      </c>
      <c r="C209" s="132"/>
      <c r="D209" s="131"/>
      <c r="E209" s="131"/>
      <c r="F209" s="129"/>
      <c r="G209" s="130"/>
      <c r="H209" s="130"/>
      <c r="I209" s="131"/>
      <c r="J209" s="128"/>
      <c r="K209" s="128"/>
      <c r="L209" s="128"/>
      <c r="M209" s="128"/>
      <c r="N209" s="128"/>
      <c r="P209" s="53"/>
    </row>
    <row r="210" customFormat="false" ht="13.8" hidden="false" customHeight="false" outlineLevel="0" collapsed="false">
      <c r="B210" s="132" t="s">
        <v>375</v>
      </c>
      <c r="C210" s="132"/>
      <c r="D210" s="3"/>
      <c r="E210" s="3"/>
      <c r="F210" s="132"/>
      <c r="G210" s="129"/>
      <c r="H210" s="131"/>
    </row>
    <row r="211" customFormat="false" ht="13.8" hidden="false" customHeight="false" outlineLevel="0" collapsed="false">
      <c r="B211" s="132" t="s">
        <v>376</v>
      </c>
      <c r="C211" s="132"/>
      <c r="D211" s="3"/>
      <c r="E211" s="3"/>
      <c r="F211" s="132"/>
      <c r="G211" s="133"/>
      <c r="H211" s="131"/>
    </row>
    <row r="212" customFormat="false" ht="13.8" hidden="false" customHeight="false" outlineLevel="0" collapsed="false">
      <c r="F212" s="132"/>
      <c r="G212" s="132"/>
      <c r="H212" s="131"/>
      <c r="J212" s="88"/>
    </row>
    <row r="213" s="102" customFormat="true" ht="13.8" hidden="false" customHeight="false" outlineLevel="0" collapsed="false">
      <c r="A213" s="1"/>
      <c r="B213" s="1"/>
      <c r="C213" s="1"/>
      <c r="D213" s="1"/>
      <c r="E213" s="1"/>
      <c r="F213" s="132"/>
      <c r="G213" s="132"/>
      <c r="H213" s="3"/>
      <c r="I213" s="3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XFC213" s="1"/>
      <c r="XFD213" s="1"/>
    </row>
    <row r="214" customFormat="false" ht="13.8" hidden="false" customHeight="false" outlineLevel="0" collapsed="false">
      <c r="B214" s="1"/>
    </row>
    <row r="215" customFormat="false" ht="13.8" hidden="false" customHeight="false" outlineLevel="0" collapsed="false">
      <c r="B215" s="1"/>
    </row>
    <row r="216" customFormat="false" ht="13.8" hidden="false" customHeight="false" outlineLevel="0" collapsed="false">
      <c r="B216" s="1"/>
    </row>
    <row r="217" s="134" customFormat="true" ht="13.8" hidden="false" customHeight="false" outlineLevel="0" collapsed="false">
      <c r="A217" s="1"/>
      <c r="B217" s="1"/>
      <c r="C217" s="1"/>
      <c r="D217" s="1"/>
      <c r="E217" s="1"/>
      <c r="F217" s="1"/>
      <c r="G217" s="1"/>
      <c r="H217" s="1"/>
      <c r="I217" s="3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XFC217" s="1"/>
      <c r="XFD217" s="1"/>
    </row>
    <row r="218" customFormat="false" ht="13.8" hidden="false" customHeight="false" outlineLevel="0" collapsed="false">
      <c r="B218" s="1"/>
    </row>
    <row r="219" customFormat="false" ht="13.8" hidden="false" customHeight="false" outlineLevel="0" collapsed="false">
      <c r="B219" s="1"/>
    </row>
    <row r="220" customFormat="false" ht="13.8" hidden="false" customHeight="false" outlineLevel="0" collapsed="false">
      <c r="B220" s="1"/>
    </row>
    <row r="221" customFormat="false" ht="13.8" hidden="false" customHeight="false" outlineLevel="0" collapsed="false">
      <c r="B221" s="1"/>
    </row>
    <row r="222" customFormat="false" ht="13.8" hidden="false" customHeight="false" outlineLevel="0" collapsed="false">
      <c r="B222" s="1"/>
    </row>
    <row r="223" customFormat="false" ht="13.8" hidden="false" customHeight="false" outlineLevel="0" collapsed="false">
      <c r="B223" s="1"/>
    </row>
    <row r="224" customFormat="false" ht="13.8" hidden="false" customHeight="false" outlineLevel="0" collapsed="false">
      <c r="B224" s="1"/>
    </row>
    <row r="225" customFormat="false" ht="13.8" hidden="false" customHeight="false" outlineLevel="0" collapsed="false">
      <c r="B225" s="1"/>
    </row>
    <row r="226" customFormat="false" ht="13.8" hidden="false" customHeight="false" outlineLevel="0" collapsed="false">
      <c r="B226" s="1"/>
    </row>
    <row r="227" s="102" customFormat="true" ht="13.8" hidden="false" customHeight="false" outlineLevel="0" collapsed="false">
      <c r="A227" s="1"/>
      <c r="B227" s="2"/>
      <c r="C227" s="1"/>
      <c r="D227" s="1"/>
      <c r="E227" s="1"/>
      <c r="F227" s="1"/>
      <c r="G227" s="1"/>
      <c r="H227" s="1"/>
      <c r="I227" s="3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XFC227" s="1"/>
      <c r="XFD227" s="1"/>
    </row>
    <row r="234" s="102" customFormat="true" ht="13.8" hidden="false" customHeight="false" outlineLevel="0" collapsed="false">
      <c r="A234" s="1"/>
      <c r="B234" s="2"/>
      <c r="C234" s="1"/>
      <c r="D234" s="1"/>
      <c r="E234" s="1"/>
      <c r="F234" s="1"/>
      <c r="G234" s="1"/>
      <c r="H234" s="1"/>
      <c r="I234" s="3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XFC234" s="1"/>
      <c r="XFD234" s="1"/>
    </row>
    <row r="240" s="2" customFormat="true" ht="13.8" hidden="false" customHeight="false" outlineLevel="0" collapsed="false">
      <c r="A240" s="1"/>
      <c r="C240" s="1"/>
      <c r="D240" s="1"/>
      <c r="E240" s="1"/>
      <c r="F240" s="1"/>
      <c r="G240" s="1"/>
      <c r="H240" s="1"/>
      <c r="I240" s="3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XFC240" s="1"/>
      <c r="XFD240" s="1"/>
    </row>
    <row r="241" s="2" customFormat="true" ht="13.8" hidden="false" customHeight="false" outlineLevel="0" collapsed="false">
      <c r="A241" s="1"/>
      <c r="C241" s="1"/>
      <c r="D241" s="1"/>
      <c r="E241" s="1"/>
      <c r="F241" s="1"/>
      <c r="G241" s="1"/>
      <c r="H241" s="1"/>
      <c r="I241" s="3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XFC241" s="1"/>
      <c r="XFD241" s="1"/>
    </row>
    <row r="242" s="2" customFormat="true" ht="13.8" hidden="false" customHeight="false" outlineLevel="0" collapsed="false">
      <c r="A242" s="1"/>
      <c r="C242" s="1"/>
      <c r="D242" s="1"/>
      <c r="E242" s="1"/>
      <c r="F242" s="1"/>
      <c r="G242" s="1"/>
      <c r="H242" s="1"/>
      <c r="I242" s="3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XFC242" s="1"/>
      <c r="XFD242" s="1"/>
    </row>
    <row r="243" s="2" customFormat="true" ht="13.8" hidden="false" customHeight="false" outlineLevel="0" collapsed="false">
      <c r="A243" s="1"/>
      <c r="C243" s="1"/>
      <c r="D243" s="1"/>
      <c r="E243" s="1"/>
      <c r="F243" s="1"/>
      <c r="G243" s="1"/>
      <c r="H243" s="1"/>
      <c r="I243" s="3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XFC243" s="1"/>
      <c r="XFD243" s="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8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99:B199"/>
    <mergeCell ref="A200:N200"/>
    <mergeCell ref="C201:E201"/>
    <mergeCell ref="J201:N201"/>
    <mergeCell ref="D202:E202"/>
    <mergeCell ref="F202:G202"/>
    <mergeCell ref="H202:I202"/>
    <mergeCell ref="J202:K202"/>
    <mergeCell ref="L202:N202"/>
    <mergeCell ref="C203:E203"/>
    <mergeCell ref="F203:G203"/>
    <mergeCell ref="H203:I203"/>
    <mergeCell ref="J203:K203"/>
    <mergeCell ref="L203:N203"/>
    <mergeCell ref="F204:G204"/>
    <mergeCell ref="H204:I204"/>
    <mergeCell ref="J204:K204"/>
    <mergeCell ref="L204:N204"/>
  </mergeCells>
  <conditionalFormatting sqref="N20:N198">
    <cfRule type="cellIs" priority="2" operator="equal" aboveAverage="0" equalAverage="0" bottom="0" percent="0" rank="0" text="" dxfId="0">
      <formula>1</formula>
    </cfRule>
  </conditionalFormatting>
  <conditionalFormatting sqref="N20:N198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98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856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ESu&amp;"Times New Roman,Normal"&amp;12ua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3" manualBreakCount="3">
    <brk id="44" man="true" max="16383" min="0"/>
    <brk id="68" man="true" max="16383" min="0"/>
    <brk id="15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18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F1" activeCellId="0" sqref="F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19.17"/>
    <col collapsed="false" customWidth="true" hidden="false" outlineLevel="0" max="3" min="3" style="1" width="95.59"/>
    <col collapsed="false" customWidth="true" hidden="false" outlineLevel="0" max="4" min="4" style="1" width="18.86"/>
    <col collapsed="false" customWidth="true" hidden="false" outlineLevel="0" max="5" min="5" style="1" width="19.28"/>
    <col collapsed="false" customWidth="true" hidden="false" outlineLevel="0" max="6" min="6" style="1" width="11.58"/>
    <col collapsed="false" customWidth="true" hidden="false" outlineLevel="0" max="16384" min="16384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5"/>
      <c r="B2" s="136" t="s">
        <v>377</v>
      </c>
      <c r="C2" s="136"/>
      <c r="D2" s="136"/>
      <c r="E2" s="136"/>
    </row>
    <row r="3" customFormat="false" ht="13.8" hidden="false" customHeight="false" outlineLevel="0" collapsed="false">
      <c r="B3" s="136"/>
      <c r="C3" s="136"/>
      <c r="D3" s="136"/>
      <c r="E3" s="136"/>
    </row>
    <row r="4" customFormat="false" ht="13.8" hidden="false" customHeight="false" outlineLevel="0" collapsed="false">
      <c r="B4" s="136"/>
      <c r="C4" s="136"/>
      <c r="D4" s="136"/>
      <c r="E4" s="136"/>
    </row>
    <row r="5" customFormat="false" ht="13.8" hidden="false" customHeight="false" outlineLevel="0" collapsed="false">
      <c r="B5" s="136"/>
      <c r="C5" s="136"/>
      <c r="D5" s="136"/>
      <c r="E5" s="136"/>
    </row>
    <row r="6" customFormat="false" ht="13.8" hidden="false" customHeight="false" outlineLevel="0" collapsed="false">
      <c r="B6" s="136"/>
      <c r="C6" s="136"/>
      <c r="D6" s="136"/>
      <c r="E6" s="136"/>
    </row>
    <row r="7" customFormat="false" ht="14.25" hidden="false" customHeight="true" outlineLevel="0" collapsed="false">
      <c r="B7" s="136"/>
      <c r="C7" s="136"/>
      <c r="D7" s="136"/>
      <c r="E7" s="136"/>
    </row>
    <row r="8" customFormat="false" ht="15.75" hidden="false" customHeight="true" outlineLevel="0" collapsed="false">
      <c r="B8" s="137" t="s">
        <v>378</v>
      </c>
      <c r="C8" s="137"/>
      <c r="D8" s="137"/>
      <c r="E8" s="137"/>
    </row>
    <row r="9" customFormat="false" ht="15" hidden="false" customHeight="true" outlineLevel="0" collapsed="false">
      <c r="B9" s="138" t="s">
        <v>379</v>
      </c>
      <c r="C9" s="138"/>
      <c r="D9" s="139" t="s">
        <v>2</v>
      </c>
      <c r="E9" s="139"/>
    </row>
    <row r="10" customFormat="false" ht="15" hidden="false" customHeight="true" outlineLevel="0" collapsed="false">
      <c r="B10" s="138" t="s">
        <v>380</v>
      </c>
      <c r="C10" s="138"/>
      <c r="D10" s="139"/>
      <c r="E10" s="139"/>
    </row>
    <row r="11" customFormat="false" ht="15" hidden="false" customHeight="false" outlineLevel="0" collapsed="false">
      <c r="B11" s="140" t="s">
        <v>17</v>
      </c>
      <c r="C11" s="141" t="s">
        <v>381</v>
      </c>
      <c r="D11" s="141" t="s">
        <v>382</v>
      </c>
      <c r="E11" s="142" t="s">
        <v>20</v>
      </c>
    </row>
    <row r="12" customFormat="false" ht="15.75" hidden="false" customHeight="true" outlineLevel="0" collapsed="false">
      <c r="B12" s="143" t="n">
        <v>4</v>
      </c>
      <c r="C12" s="144" t="str">
        <f aca="false">VLOOKUP(B12,'MEDIÇÃO 2'!$A$20:$C$199,2,0)</f>
        <v>INFRAESTRUTURA</v>
      </c>
      <c r="D12" s="145"/>
      <c r="E12" s="146"/>
    </row>
    <row r="13" s="1" customFormat="true" ht="15" hidden="false" customHeight="false" outlineLevel="0" collapsed="false">
      <c r="B13" s="147" t="s">
        <v>59</v>
      </c>
      <c r="C13" s="148" t="str">
        <f aca="false">VLOOKUP(B13,'MEDIÇÃO 2'!$A$20:$C$199,2,0)</f>
        <v>Fornecimento, dobragem e colocação em fôrma, de armadura ca-50 a média, diâmetro de 6.3 a 10.0 mm</v>
      </c>
      <c r="D13" s="149" t="str">
        <f aca="false">VLOOKUP(B13,'MEDIÇÃO 2'!$A$20:$C$41,3,0)</f>
        <v>kg</v>
      </c>
      <c r="E13" s="150" t="n">
        <f aca="false">SUM(D15:D16)</f>
        <v>0</v>
      </c>
      <c r="H13" s="0"/>
    </row>
    <row r="14" s="1" customFormat="true" ht="15.75" hidden="false" customHeight="true" outlineLevel="0" collapsed="false">
      <c r="B14" s="151" t="s">
        <v>383</v>
      </c>
      <c r="C14" s="151"/>
      <c r="D14" s="152"/>
      <c r="E14" s="150"/>
      <c r="H14" s="0"/>
    </row>
    <row r="15" s="1" customFormat="true" ht="15" hidden="false" customHeight="true" outlineLevel="0" collapsed="false">
      <c r="B15" s="153" t="s">
        <v>384</v>
      </c>
      <c r="C15" s="153"/>
      <c r="D15" s="152" t="n">
        <v>0</v>
      </c>
      <c r="E15" s="150"/>
      <c r="H15" s="0"/>
    </row>
    <row r="16" s="1" customFormat="true" ht="15" hidden="false" customHeight="true" outlineLevel="0" collapsed="false">
      <c r="B16" s="154" t="s">
        <v>385</v>
      </c>
      <c r="C16" s="154"/>
      <c r="D16" s="152" t="n">
        <v>0</v>
      </c>
      <c r="E16" s="150"/>
      <c r="H16" s="0"/>
    </row>
    <row r="17" s="1" customFormat="true" ht="15" hidden="false" customHeight="true" outlineLevel="0" collapsed="false">
      <c r="B17" s="154" t="s">
        <v>386</v>
      </c>
      <c r="C17" s="154"/>
      <c r="D17" s="152"/>
      <c r="E17" s="150"/>
      <c r="H17" s="0"/>
    </row>
    <row r="18" s="1" customFormat="true" ht="15.75" hidden="false" customHeight="true" outlineLevel="0" collapsed="false">
      <c r="B18" s="155"/>
      <c r="C18" s="155"/>
      <c r="D18" s="155"/>
      <c r="E18" s="155"/>
      <c r="H18" s="0"/>
    </row>
    <row r="19" s="1" customFormat="true" ht="15.75" hidden="false" customHeight="true" outlineLevel="0" collapsed="false">
      <c r="B19" s="143" t="n">
        <v>5</v>
      </c>
      <c r="C19" s="144" t="str">
        <f aca="false">VLOOKUP(B19,'MEDIÇÃO 2'!$A$20:$C$199,2,0)</f>
        <v>SUPERESTRUTURA</v>
      </c>
      <c r="D19" s="145"/>
      <c r="E19" s="146"/>
      <c r="H19" s="0"/>
    </row>
    <row r="20" s="1" customFormat="true" ht="39.55" hidden="false" customHeight="false" outlineLevel="0" collapsed="false">
      <c r="B20" s="147" t="s">
        <v>65</v>
      </c>
      <c r="C20" s="148" t="str">
        <f aca="false">VLOOKUP(B20,'MEDIÇÃO 2'!$A$20:$C$199,2,0)</f>
        <v>Fôrma em chapa de madeira compensada plastificada 12mm para estrutura em geral, 5 reaproveitamentos, reforçada com sarrafos de madeira 2.5x10cm (incl material, corte, montagem, escoras em eucalipto e desforma)</v>
      </c>
      <c r="D20" s="149" t="str">
        <f aca="false">VLOOKUP(B20,'MEDIÇÃO 2'!$A$20:$C$41,3,0)</f>
        <v>m2</v>
      </c>
      <c r="E20" s="150" t="n">
        <f aca="false">SUM(D21:D22)</f>
        <v>53.46</v>
      </c>
      <c r="H20" s="0"/>
    </row>
    <row r="21" s="1" customFormat="true" ht="15.75" hidden="false" customHeight="true" outlineLevel="0" collapsed="false">
      <c r="B21" s="151" t="s">
        <v>387</v>
      </c>
      <c r="C21" s="151"/>
      <c r="D21" s="152"/>
      <c r="E21" s="150"/>
      <c r="H21" s="0"/>
    </row>
    <row r="22" s="1" customFormat="true" ht="15.75" hidden="false" customHeight="true" outlineLevel="0" collapsed="false">
      <c r="B22" s="154" t="s">
        <v>388</v>
      </c>
      <c r="C22" s="154"/>
      <c r="D22" s="152" t="n">
        <v>53.46</v>
      </c>
      <c r="E22" s="150"/>
      <c r="H22" s="0"/>
    </row>
    <row r="23" s="1" customFormat="true" ht="26.85" hidden="false" customHeight="false" outlineLevel="0" collapsed="false">
      <c r="B23" s="147" t="s">
        <v>67</v>
      </c>
      <c r="C23" s="148" t="str">
        <f aca="false">VLOOKUP(B23,'MEDIÇÃO 2'!$A$20:$C$199,2,0)</f>
        <v>Fornecimento, preparo e aplicação de concreto fck=25 mpa (brita 1 e 2) - (5% de perdas já incluído no custo)</v>
      </c>
      <c r="D23" s="149" t="str">
        <f aca="false">VLOOKUP(B23,'MEDIÇÃO 2'!$A$20:$C$41,3,0)</f>
        <v>m3</v>
      </c>
      <c r="E23" s="150" t="n">
        <f aca="false">SUM(D24:D25)</f>
        <v>2.67</v>
      </c>
      <c r="H23" s="0"/>
    </row>
    <row r="24" s="1" customFormat="true" ht="15.75" hidden="false" customHeight="true" outlineLevel="0" collapsed="false">
      <c r="B24" s="151" t="s">
        <v>387</v>
      </c>
      <c r="C24" s="151"/>
      <c r="D24" s="152"/>
      <c r="E24" s="150"/>
      <c r="H24" s="0"/>
    </row>
    <row r="25" s="1" customFormat="true" ht="15.75" hidden="false" customHeight="true" outlineLevel="0" collapsed="false">
      <c r="B25" s="154" t="s">
        <v>389</v>
      </c>
      <c r="C25" s="154"/>
      <c r="D25" s="152" t="n">
        <v>2.67</v>
      </c>
      <c r="E25" s="150"/>
      <c r="H25" s="0"/>
    </row>
    <row r="26" s="1" customFormat="true" ht="15" hidden="false" customHeight="false" outlineLevel="0" collapsed="false">
      <c r="B26" s="147" t="s">
        <v>68</v>
      </c>
      <c r="C26" s="148" t="str">
        <f aca="false">VLOOKUP(B26,'MEDIÇÃO 2'!$A$20:$C$199,2,0)</f>
        <v>Fornecimento, dobragem e colocação em fôrma, de armadura ca-60 b fina, diâmetro de 4.0 a 7.0mm</v>
      </c>
      <c r="D26" s="149" t="str">
        <f aca="false">VLOOKUP(B26,'MEDIÇÃO 2'!$A$20:$C$41,3,0)</f>
        <v>kg</v>
      </c>
      <c r="E26" s="150" t="n">
        <f aca="false">SUM(D27:D47)</f>
        <v>108.534933333333</v>
      </c>
      <c r="H26" s="0"/>
    </row>
    <row r="27" s="1" customFormat="true" ht="15.75" hidden="false" customHeight="true" outlineLevel="0" collapsed="false">
      <c r="B27" s="151" t="s">
        <v>387</v>
      </c>
      <c r="C27" s="151"/>
      <c r="D27" s="152"/>
      <c r="E27" s="150"/>
      <c r="H27" s="0"/>
    </row>
    <row r="28" s="1" customFormat="true" ht="26.85" hidden="false" customHeight="true" outlineLevel="0" collapsed="false">
      <c r="B28" s="154" t="s">
        <v>390</v>
      </c>
      <c r="C28" s="154"/>
      <c r="D28" s="152" t="n">
        <v>51</v>
      </c>
      <c r="E28" s="150"/>
      <c r="H28" s="0"/>
    </row>
    <row r="29" s="1" customFormat="true" ht="15.75" hidden="false" customHeight="true" outlineLevel="0" collapsed="false">
      <c r="B29" s="151" t="s">
        <v>391</v>
      </c>
      <c r="C29" s="151"/>
      <c r="D29" s="152"/>
      <c r="E29" s="150"/>
      <c r="H29" s="0"/>
    </row>
    <row r="30" s="1" customFormat="true" ht="15.75" hidden="false" customHeight="true" outlineLevel="0" collapsed="false">
      <c r="B30" s="156" t="s">
        <v>392</v>
      </c>
      <c r="C30" s="156"/>
      <c r="D30" s="152"/>
      <c r="E30" s="150"/>
      <c r="H30" s="0"/>
    </row>
    <row r="31" s="1" customFormat="true" ht="15.75" hidden="false" customHeight="true" outlineLevel="0" collapsed="false">
      <c r="B31" s="154" t="s">
        <v>393</v>
      </c>
      <c r="C31" s="154"/>
      <c r="D31" s="152" t="n">
        <v>8.05933333333333</v>
      </c>
      <c r="E31" s="150"/>
      <c r="H31" s="0"/>
    </row>
    <row r="32" s="1" customFormat="true" ht="15.75" hidden="false" customHeight="true" outlineLevel="0" collapsed="false">
      <c r="B32" s="154" t="s">
        <v>394</v>
      </c>
      <c r="C32" s="154"/>
      <c r="D32" s="152" t="n">
        <v>4.67133333333333</v>
      </c>
      <c r="E32" s="150"/>
      <c r="H32" s="0"/>
    </row>
    <row r="33" s="1" customFormat="true" ht="15.75" hidden="false" customHeight="true" outlineLevel="0" collapsed="false">
      <c r="B33" s="154" t="s">
        <v>395</v>
      </c>
      <c r="C33" s="154"/>
      <c r="D33" s="152" t="n">
        <v>3.52</v>
      </c>
      <c r="E33" s="150"/>
      <c r="H33" s="0"/>
    </row>
    <row r="34" s="1" customFormat="true" ht="15.75" hidden="false" customHeight="true" outlineLevel="0" collapsed="false">
      <c r="B34" s="154" t="s">
        <v>396</v>
      </c>
      <c r="C34" s="154"/>
      <c r="D34" s="152" t="n">
        <v>5.49</v>
      </c>
      <c r="E34" s="150"/>
      <c r="H34" s="0"/>
    </row>
    <row r="35" s="1" customFormat="true" ht="15.75" hidden="false" customHeight="true" outlineLevel="0" collapsed="false">
      <c r="B35" s="154" t="s">
        <v>397</v>
      </c>
      <c r="C35" s="154"/>
      <c r="D35" s="152" t="n">
        <v>4.06</v>
      </c>
      <c r="E35" s="150"/>
      <c r="H35" s="0"/>
    </row>
    <row r="36" s="1" customFormat="true" ht="15.75" hidden="false" customHeight="true" outlineLevel="0" collapsed="false">
      <c r="B36" s="156" t="s">
        <v>398</v>
      </c>
      <c r="C36" s="156"/>
      <c r="D36" s="152"/>
      <c r="E36" s="150"/>
      <c r="H36" s="0"/>
    </row>
    <row r="37" s="1" customFormat="true" ht="15.75" hidden="false" customHeight="true" outlineLevel="0" collapsed="false">
      <c r="B37" s="154" t="s">
        <v>399</v>
      </c>
      <c r="C37" s="154"/>
      <c r="D37" s="152" t="n">
        <v>2.7</v>
      </c>
      <c r="E37" s="150"/>
      <c r="H37" s="0"/>
    </row>
    <row r="38" s="1" customFormat="true" ht="15.75" hidden="false" customHeight="true" outlineLevel="0" collapsed="false">
      <c r="B38" s="154" t="s">
        <v>400</v>
      </c>
      <c r="C38" s="154"/>
      <c r="D38" s="152" t="n">
        <v>3.74</v>
      </c>
      <c r="E38" s="150"/>
      <c r="H38" s="0"/>
    </row>
    <row r="39" s="1" customFormat="true" ht="15.75" hidden="false" customHeight="true" outlineLevel="0" collapsed="false">
      <c r="B39" s="154" t="s">
        <v>401</v>
      </c>
      <c r="C39" s="154"/>
      <c r="D39" s="152" t="n">
        <v>3.24426666666667</v>
      </c>
      <c r="E39" s="150"/>
      <c r="H39" s="0"/>
    </row>
    <row r="40" s="1" customFormat="true" ht="15.75" hidden="false" customHeight="true" outlineLevel="0" collapsed="false">
      <c r="B40" s="154" t="s">
        <v>402</v>
      </c>
      <c r="C40" s="154"/>
      <c r="D40" s="152" t="n">
        <v>8.13</v>
      </c>
      <c r="E40" s="150"/>
      <c r="H40" s="0"/>
    </row>
    <row r="41" s="1" customFormat="true" ht="15.75" hidden="false" customHeight="true" outlineLevel="0" collapsed="false">
      <c r="B41" s="154" t="s">
        <v>403</v>
      </c>
      <c r="C41" s="154"/>
      <c r="D41" s="152" t="n">
        <v>9.97</v>
      </c>
      <c r="E41" s="150"/>
      <c r="H41" s="0"/>
    </row>
    <row r="42" s="1" customFormat="true" ht="15.75" hidden="false" customHeight="true" outlineLevel="0" collapsed="false">
      <c r="B42" s="151" t="s">
        <v>404</v>
      </c>
      <c r="C42" s="151"/>
      <c r="D42" s="152"/>
      <c r="E42" s="150"/>
      <c r="H42" s="0"/>
    </row>
    <row r="43" s="1" customFormat="true" ht="26.85" hidden="false" customHeight="true" outlineLevel="0" collapsed="false">
      <c r="B43" s="154" t="s">
        <v>405</v>
      </c>
      <c r="C43" s="154"/>
      <c r="D43" s="152" t="n">
        <v>1.31</v>
      </c>
      <c r="E43" s="150"/>
      <c r="H43" s="0"/>
    </row>
    <row r="44" s="1" customFormat="true" ht="26.85" hidden="false" customHeight="true" outlineLevel="0" collapsed="false">
      <c r="B44" s="154" t="s">
        <v>406</v>
      </c>
      <c r="C44" s="154"/>
      <c r="D44" s="152" t="n">
        <v>0.66</v>
      </c>
      <c r="E44" s="150"/>
      <c r="H44" s="0"/>
    </row>
    <row r="45" s="1" customFormat="true" ht="26.85" hidden="false" customHeight="true" outlineLevel="0" collapsed="false">
      <c r="B45" s="154" t="s">
        <v>407</v>
      </c>
      <c r="C45" s="154"/>
      <c r="D45" s="152" t="n">
        <v>0.66</v>
      </c>
      <c r="E45" s="150"/>
      <c r="H45" s="0"/>
    </row>
    <row r="46" s="1" customFormat="true" ht="26.85" hidden="false" customHeight="true" outlineLevel="0" collapsed="false">
      <c r="B46" s="154" t="s">
        <v>408</v>
      </c>
      <c r="C46" s="154"/>
      <c r="D46" s="152" t="n">
        <v>0.66</v>
      </c>
      <c r="E46" s="150"/>
      <c r="H46" s="0"/>
    </row>
    <row r="47" s="1" customFormat="true" ht="26.85" hidden="false" customHeight="true" outlineLevel="0" collapsed="false">
      <c r="B47" s="154" t="s">
        <v>409</v>
      </c>
      <c r="C47" s="154"/>
      <c r="D47" s="152" t="n">
        <v>0.66</v>
      </c>
      <c r="E47" s="150"/>
      <c r="H47" s="0"/>
    </row>
    <row r="48" s="1" customFormat="true" ht="15" hidden="false" customHeight="false" outlineLevel="0" collapsed="false">
      <c r="B48" s="147" t="s">
        <v>69</v>
      </c>
      <c r="C48" s="148" t="str">
        <f aca="false">VLOOKUP(B48,'MEDIÇÃO 2'!$A$20:$C$199,2,0)</f>
        <v>Fornecimento, dobragem e colocação em fôrma, de armadura ca-50 a média, diâmetro de 6.3 a 10.0 mm</v>
      </c>
      <c r="D48" s="149" t="str">
        <f aca="false">VLOOKUP(B48,'MEDIÇÃO 2'!$A$20:$C$1000,3,0)</f>
        <v>kg</v>
      </c>
      <c r="E48" s="150" t="n">
        <f aca="false">SUM(D49:D74)</f>
        <v>371.3</v>
      </c>
      <c r="H48" s="0"/>
    </row>
    <row r="49" s="1" customFormat="true" ht="15.75" hidden="false" customHeight="true" outlineLevel="0" collapsed="false">
      <c r="B49" s="151" t="s">
        <v>410</v>
      </c>
      <c r="C49" s="151"/>
      <c r="D49" s="152"/>
      <c r="E49" s="150"/>
      <c r="H49" s="0"/>
    </row>
    <row r="50" s="1" customFormat="true" ht="15.75" hidden="false" customHeight="true" outlineLevel="0" collapsed="false">
      <c r="B50" s="154" t="s">
        <v>411</v>
      </c>
      <c r="C50" s="154"/>
      <c r="D50" s="152" t="n">
        <v>59.97</v>
      </c>
      <c r="E50" s="150"/>
      <c r="H50" s="0"/>
    </row>
    <row r="51" s="1" customFormat="true" ht="15.75" hidden="false" customHeight="true" outlineLevel="0" collapsed="false">
      <c r="B51" s="154" t="s">
        <v>412</v>
      </c>
      <c r="C51" s="154"/>
      <c r="D51" s="152" t="n">
        <v>29.99</v>
      </c>
      <c r="E51" s="150"/>
      <c r="H51" s="0"/>
    </row>
    <row r="52" s="1" customFormat="true" ht="15.75" hidden="false" customHeight="true" outlineLevel="0" collapsed="false">
      <c r="B52" s="154" t="s">
        <v>413</v>
      </c>
      <c r="C52" s="154"/>
      <c r="D52" s="152" t="n">
        <v>93.29</v>
      </c>
      <c r="E52" s="150"/>
      <c r="H52" s="0"/>
    </row>
    <row r="53" s="1" customFormat="true" ht="15.75" hidden="false" customHeight="true" outlineLevel="0" collapsed="false">
      <c r="B53" s="154" t="s">
        <v>414</v>
      </c>
      <c r="C53" s="154"/>
      <c r="D53" s="154"/>
      <c r="E53" s="150"/>
      <c r="H53" s="0"/>
    </row>
    <row r="54" s="1" customFormat="true" ht="15.75" hidden="false" customHeight="true" outlineLevel="0" collapsed="false">
      <c r="B54" s="151" t="s">
        <v>391</v>
      </c>
      <c r="C54" s="151"/>
      <c r="D54" s="152"/>
      <c r="E54" s="150"/>
      <c r="H54" s="0"/>
    </row>
    <row r="55" s="1" customFormat="true" ht="15.75" hidden="false" customHeight="true" outlineLevel="0" collapsed="false">
      <c r="B55" s="156" t="s">
        <v>415</v>
      </c>
      <c r="C55" s="156"/>
      <c r="D55" s="152"/>
      <c r="E55" s="150"/>
      <c r="H55" s="0"/>
    </row>
    <row r="56" s="1" customFormat="true" ht="15.75" hidden="false" customHeight="true" outlineLevel="0" collapsed="false">
      <c r="B56" s="154" t="s">
        <v>416</v>
      </c>
      <c r="C56" s="154"/>
      <c r="D56" s="152" t="n">
        <v>30.73</v>
      </c>
      <c r="E56" s="150"/>
      <c r="H56" s="0"/>
    </row>
    <row r="57" s="1" customFormat="true" ht="15.75" hidden="false" customHeight="true" outlineLevel="0" collapsed="false">
      <c r="B57" s="154" t="s">
        <v>417</v>
      </c>
      <c r="C57" s="154"/>
      <c r="D57" s="152" t="n">
        <v>14.99</v>
      </c>
      <c r="E57" s="150"/>
      <c r="H57" s="0"/>
    </row>
    <row r="58" s="1" customFormat="true" ht="15.75" hidden="false" customHeight="true" outlineLevel="0" collapsed="false">
      <c r="B58" s="154" t="s">
        <v>418</v>
      </c>
      <c r="C58" s="154"/>
      <c r="D58" s="152" t="n">
        <v>15.73</v>
      </c>
      <c r="E58" s="150"/>
      <c r="H58" s="0"/>
    </row>
    <row r="59" s="1" customFormat="true" ht="15.75" hidden="false" customHeight="true" outlineLevel="0" collapsed="false">
      <c r="B59" s="154" t="s">
        <v>419</v>
      </c>
      <c r="C59" s="154"/>
      <c r="D59" s="152" t="n">
        <v>8.79</v>
      </c>
      <c r="E59" s="150"/>
      <c r="H59" s="0"/>
    </row>
    <row r="60" s="1" customFormat="true" ht="15.75" hidden="false" customHeight="true" outlineLevel="0" collapsed="false">
      <c r="B60" s="156" t="s">
        <v>420</v>
      </c>
      <c r="C60" s="156"/>
      <c r="D60" s="152"/>
      <c r="E60" s="150"/>
      <c r="H60" s="0"/>
    </row>
    <row r="61" s="1" customFormat="true" ht="15.75" hidden="false" customHeight="true" outlineLevel="0" collapsed="false">
      <c r="B61" s="154" t="s">
        <v>421</v>
      </c>
      <c r="C61" s="154"/>
      <c r="D61" s="152" t="n">
        <v>30.54</v>
      </c>
      <c r="E61" s="150"/>
      <c r="H61" s="0"/>
    </row>
    <row r="62" s="1" customFormat="true" ht="15.75" hidden="false" customHeight="true" outlineLevel="0" collapsed="false">
      <c r="B62" s="154" t="s">
        <v>422</v>
      </c>
      <c r="C62" s="154"/>
      <c r="D62" s="152" t="n">
        <v>17.95</v>
      </c>
      <c r="E62" s="150"/>
      <c r="H62" s="0"/>
    </row>
    <row r="63" s="1" customFormat="true" ht="15.75" hidden="false" customHeight="true" outlineLevel="0" collapsed="false">
      <c r="B63" s="154" t="s">
        <v>423</v>
      </c>
      <c r="C63" s="154"/>
      <c r="D63" s="152" t="n">
        <v>11.54</v>
      </c>
      <c r="E63" s="150"/>
      <c r="H63" s="0"/>
    </row>
    <row r="64" s="1" customFormat="true" ht="15.75" hidden="false" customHeight="true" outlineLevel="0" collapsed="false">
      <c r="B64" s="154" t="s">
        <v>424</v>
      </c>
      <c r="C64" s="154"/>
      <c r="D64" s="152" t="n">
        <v>15.58</v>
      </c>
      <c r="E64" s="150"/>
      <c r="H64" s="0"/>
    </row>
    <row r="65" s="1" customFormat="true" ht="15.75" hidden="false" customHeight="true" outlineLevel="0" collapsed="false">
      <c r="B65" s="154" t="s">
        <v>425</v>
      </c>
      <c r="C65" s="154"/>
      <c r="D65" s="152" t="n">
        <v>28.38</v>
      </c>
      <c r="E65" s="150"/>
      <c r="H65" s="0"/>
    </row>
    <row r="66" s="1" customFormat="true" ht="15.75" hidden="false" customHeight="true" outlineLevel="0" collapsed="false">
      <c r="B66" s="151" t="s">
        <v>404</v>
      </c>
      <c r="C66" s="151"/>
      <c r="D66" s="152"/>
      <c r="E66" s="150"/>
      <c r="H66" s="0"/>
    </row>
    <row r="67" s="1" customFormat="true" ht="15.75" hidden="false" customHeight="true" outlineLevel="0" collapsed="false">
      <c r="B67" s="154" t="s">
        <v>426</v>
      </c>
      <c r="C67" s="154"/>
      <c r="D67" s="152" t="n">
        <v>1.97</v>
      </c>
      <c r="E67" s="150"/>
      <c r="H67" s="0"/>
    </row>
    <row r="68" s="1" customFormat="true" ht="15.75" hidden="false" customHeight="true" outlineLevel="0" collapsed="false">
      <c r="B68" s="154" t="s">
        <v>427</v>
      </c>
      <c r="C68" s="154"/>
      <c r="D68" s="152" t="n">
        <v>0.99</v>
      </c>
      <c r="E68" s="150"/>
      <c r="H68" s="0"/>
    </row>
    <row r="69" s="1" customFormat="true" ht="15.75" hidden="false" customHeight="true" outlineLevel="0" collapsed="false">
      <c r="B69" s="154" t="s">
        <v>428</v>
      </c>
      <c r="C69" s="154"/>
      <c r="D69" s="152" t="n">
        <v>3.95</v>
      </c>
      <c r="E69" s="150"/>
      <c r="H69" s="0"/>
    </row>
    <row r="70" s="1" customFormat="true" ht="15.75" hidden="false" customHeight="true" outlineLevel="0" collapsed="false">
      <c r="B70" s="154" t="s">
        <v>429</v>
      </c>
      <c r="C70" s="154"/>
      <c r="D70" s="152" t="n">
        <v>0.99</v>
      </c>
      <c r="E70" s="150"/>
      <c r="H70" s="0"/>
    </row>
    <row r="71" s="1" customFormat="true" ht="15.75" hidden="false" customHeight="true" outlineLevel="0" collapsed="false">
      <c r="B71" s="154" t="s">
        <v>430</v>
      </c>
      <c r="C71" s="154"/>
      <c r="D71" s="152" t="n">
        <v>1.97</v>
      </c>
      <c r="E71" s="150"/>
      <c r="H71" s="0"/>
    </row>
    <row r="72" s="1" customFormat="true" ht="15.75" hidden="false" customHeight="true" outlineLevel="0" collapsed="false">
      <c r="B72" s="154" t="s">
        <v>431</v>
      </c>
      <c r="C72" s="154"/>
      <c r="D72" s="152" t="n">
        <v>0.99</v>
      </c>
      <c r="E72" s="150"/>
      <c r="H72" s="0"/>
    </row>
    <row r="73" s="1" customFormat="true" ht="15.75" hidden="false" customHeight="true" outlineLevel="0" collapsed="false">
      <c r="B73" s="154" t="s">
        <v>432</v>
      </c>
      <c r="C73" s="154"/>
      <c r="D73" s="152" t="n">
        <v>1.97</v>
      </c>
      <c r="E73" s="150"/>
      <c r="H73" s="0"/>
    </row>
    <row r="74" s="1" customFormat="true" ht="15.75" hidden="false" customHeight="true" outlineLevel="0" collapsed="false">
      <c r="B74" s="154" t="s">
        <v>433</v>
      </c>
      <c r="C74" s="154"/>
      <c r="D74" s="152" t="n">
        <v>0.99</v>
      </c>
      <c r="E74" s="150"/>
      <c r="H74" s="0"/>
    </row>
    <row r="75" s="1" customFormat="true" ht="15.75" hidden="false" customHeight="true" outlineLevel="0" collapsed="false">
      <c r="B75" s="155"/>
      <c r="C75" s="155"/>
      <c r="D75" s="155"/>
      <c r="E75" s="155"/>
      <c r="H75" s="0"/>
    </row>
    <row r="76" s="1" customFormat="true" ht="15.75" hidden="false" customHeight="true" outlineLevel="0" collapsed="false">
      <c r="B76" s="143" t="n">
        <v>6</v>
      </c>
      <c r="C76" s="144" t="str">
        <f aca="false">VLOOKUP(B76,'MEDIÇÃO 2'!$A$20:$C$199,2,0)</f>
        <v>PAREDES E PAINÉIS</v>
      </c>
      <c r="D76" s="145"/>
      <c r="E76" s="146"/>
      <c r="H76" s="0"/>
    </row>
    <row r="77" s="1" customFormat="true" ht="39.55" hidden="false" customHeight="false" outlineLevel="0" collapsed="false">
      <c r="B77" s="147" t="s">
        <v>75</v>
      </c>
      <c r="C77" s="148" t="str">
        <f aca="false">VLOOKUP(B77,'MEDIÇÃO 2'!$A$20:$C$1000,2,0)</f>
        <v>Alvenaria de blocos cerâmicos 10 furos 10x20x20cm, assentados c/argamassa de cimento, cal hidratada ch1 e areia traço 1:0,5:8, esp. Das juntas 12mm e esp. Das paredes s/revestimento, 10cm (bloco comprado na fábrica, posto obra)</v>
      </c>
      <c r="D77" s="149" t="str">
        <f aca="false">VLOOKUP(B77,'MEDIÇÃO 2'!$A$20:$C$1000,3,0)</f>
        <v>m2</v>
      </c>
      <c r="E77" s="150" t="n">
        <f aca="false">SUM(D78:D93)</f>
        <v>355.384</v>
      </c>
      <c r="H77" s="0"/>
    </row>
    <row r="78" s="1" customFormat="true" ht="15.75" hidden="false" customHeight="true" outlineLevel="0" collapsed="false">
      <c r="B78" s="151" t="s">
        <v>434</v>
      </c>
      <c r="C78" s="151"/>
      <c r="D78" s="152"/>
      <c r="E78" s="150"/>
      <c r="H78" s="0"/>
    </row>
    <row r="79" s="1" customFormat="true" ht="15.75" hidden="false" customHeight="true" outlineLevel="0" collapsed="false">
      <c r="B79" s="157" t="s">
        <v>435</v>
      </c>
      <c r="C79" s="157"/>
      <c r="D79" s="152"/>
      <c r="E79" s="150"/>
      <c r="H79" s="0"/>
    </row>
    <row r="80" s="1" customFormat="true" ht="26.85" hidden="false" customHeight="true" outlineLevel="0" collapsed="false">
      <c r="B80" s="158" t="s">
        <v>436</v>
      </c>
      <c r="C80" s="158"/>
      <c r="D80" s="159" t="n">
        <f aca="false">((12.5+16.6+8.3+7.55+3.65+6.5+0.55+6.65)*2.7)-(((2 *1.1)-2)+((3.45*1.6)-2)+(((1.67*1.6)-2)*2)+((2*2.1)-2)+((3.45*1.6)-2)+(((1.67*1.6*2)+(2*2.1))-2))</f>
        <v>149.882</v>
      </c>
      <c r="E80" s="150"/>
      <c r="H80" s="0"/>
    </row>
    <row r="81" s="1" customFormat="true" ht="15" hidden="false" customHeight="true" outlineLevel="0" collapsed="false">
      <c r="B81" s="158" t="s">
        <v>437</v>
      </c>
      <c r="C81" s="158"/>
      <c r="D81" s="159" t="n">
        <f aca="false">((6.8+6.7)*2.7)</f>
        <v>36.45</v>
      </c>
      <c r="E81" s="150"/>
      <c r="H81" s="0"/>
    </row>
    <row r="82" s="1" customFormat="true" ht="15" hidden="false" customHeight="true" outlineLevel="0" collapsed="false">
      <c r="B82" s="158" t="s">
        <v>438</v>
      </c>
      <c r="C82" s="158"/>
      <c r="D82" s="159" t="n">
        <f aca="false">(4.4+6.6)*2.7</f>
        <v>29.7</v>
      </c>
      <c r="E82" s="150"/>
      <c r="H82" s="0"/>
    </row>
    <row r="83" s="1" customFormat="true" ht="15" hidden="false" customHeight="true" outlineLevel="0" collapsed="false">
      <c r="B83" s="158" t="s">
        <v>439</v>
      </c>
      <c r="C83" s="158"/>
      <c r="D83" s="159" t="n">
        <f aca="false">((4.8+3.98)*2.7)-((2*1.1)-2)</f>
        <v>23.506</v>
      </c>
      <c r="E83" s="150"/>
      <c r="H83" s="0"/>
    </row>
    <row r="84" s="1" customFormat="true" ht="15" hidden="false" customHeight="true" outlineLevel="0" collapsed="false">
      <c r="B84" s="158" t="s">
        <v>440</v>
      </c>
      <c r="C84" s="158"/>
      <c r="D84" s="159" t="n">
        <f aca="false">((4.8+2.58)*2.7)</f>
        <v>19.926</v>
      </c>
      <c r="E84" s="150"/>
      <c r="H84" s="0"/>
    </row>
    <row r="85" s="1" customFormat="true" ht="15" hidden="false" customHeight="true" outlineLevel="0" collapsed="false">
      <c r="B85" s="158" t="s">
        <v>441</v>
      </c>
      <c r="C85" s="158"/>
      <c r="D85" s="159" t="n">
        <f aca="false">(3.95*2.7)</f>
        <v>10.665</v>
      </c>
      <c r="E85" s="150"/>
      <c r="H85" s="0"/>
    </row>
    <row r="86" s="1" customFormat="true" ht="15" hidden="false" customHeight="true" outlineLevel="0" collapsed="false">
      <c r="B86" s="158" t="s">
        <v>442</v>
      </c>
      <c r="C86" s="158"/>
      <c r="D86" s="159" t="n">
        <f aca="false">(3.95*2.7)</f>
        <v>10.665</v>
      </c>
      <c r="E86" s="150"/>
      <c r="H86" s="0"/>
    </row>
    <row r="87" s="1" customFormat="true" ht="15" hidden="false" customHeight="true" outlineLevel="0" collapsed="false">
      <c r="B87" s="158" t="s">
        <v>443</v>
      </c>
      <c r="C87" s="158"/>
      <c r="D87" s="159" t="n">
        <f aca="false">((1.5+2.8)*2.7)</f>
        <v>11.61</v>
      </c>
      <c r="E87" s="150"/>
      <c r="H87" s="0"/>
    </row>
    <row r="88" s="1" customFormat="true" ht="15" hidden="false" customHeight="true" outlineLevel="0" collapsed="false">
      <c r="B88" s="158" t="s">
        <v>444</v>
      </c>
      <c r="C88" s="158"/>
      <c r="D88" s="159" t="n">
        <f aca="false">(1.65*2.7)</f>
        <v>4.455</v>
      </c>
      <c r="E88" s="150"/>
      <c r="H88" s="0"/>
    </row>
    <row r="89" s="1" customFormat="true" ht="15" hidden="false" customHeight="true" outlineLevel="0" collapsed="false">
      <c r="B89" s="158" t="s">
        <v>445</v>
      </c>
      <c r="C89" s="158"/>
      <c r="D89" s="159" t="n">
        <f aca="false">((1.65+2.3)*2.7)</f>
        <v>10.665</v>
      </c>
      <c r="E89" s="150"/>
      <c r="H89" s="0"/>
    </row>
    <row r="90" s="1" customFormat="true" ht="15" hidden="false" customHeight="true" outlineLevel="0" collapsed="false">
      <c r="B90" s="158" t="s">
        <v>446</v>
      </c>
      <c r="C90" s="158"/>
      <c r="D90" s="159" t="n">
        <f aca="false">((1.3+2.3)*2.7)</f>
        <v>9.72</v>
      </c>
      <c r="E90" s="150"/>
      <c r="H90" s="0"/>
    </row>
    <row r="91" s="1" customFormat="true" ht="15" hidden="false" customHeight="true" outlineLevel="0" collapsed="false">
      <c r="B91" s="158" t="s">
        <v>447</v>
      </c>
      <c r="C91" s="158"/>
      <c r="D91" s="159" t="n">
        <f aca="false">((1.3+2.3)*2.7)</f>
        <v>9.72</v>
      </c>
      <c r="E91" s="150"/>
      <c r="H91" s="0"/>
    </row>
    <row r="92" s="1" customFormat="true" ht="15" hidden="false" customHeight="true" outlineLevel="0" collapsed="false">
      <c r="B92" s="158" t="s">
        <v>448</v>
      </c>
      <c r="C92" s="158"/>
      <c r="D92" s="159" t="n">
        <f aca="false">((1.65+2.3)*2.7)</f>
        <v>10.665</v>
      </c>
      <c r="E92" s="150"/>
      <c r="H92" s="0"/>
    </row>
    <row r="93" s="1" customFormat="true" ht="15" hidden="false" customHeight="true" outlineLevel="0" collapsed="false">
      <c r="B93" s="158" t="s">
        <v>449</v>
      </c>
      <c r="C93" s="158"/>
      <c r="D93" s="159" t="n">
        <f aca="false">((5.35+2.35)*2.7)-(((1.35*2.1)-2)+((2*2.1)-2))</f>
        <v>17.755</v>
      </c>
      <c r="E93" s="150"/>
      <c r="H93" s="0"/>
    </row>
    <row r="94" s="1" customFormat="true" ht="26.85" hidden="false" customHeight="false" outlineLevel="0" collapsed="false">
      <c r="B94" s="147" t="s">
        <v>77</v>
      </c>
      <c r="C94" s="148" t="str">
        <f aca="false">VLOOKUP(B94,'MEDIÇÃO 2'!$A$20:$C$199,2,0)</f>
        <v>Verga/contraverga reta de concreto armado 10 x 5 cm, fck = 15 mpa, inclusive forma, armação e desforma</v>
      </c>
      <c r="D94" s="149" t="str">
        <f aca="false">VLOOKUP(B94,'MEDIÇÃO 2'!$A$20:$C$200,3,0)</f>
        <v>m</v>
      </c>
      <c r="E94" s="150" t="n">
        <f aca="false">SUM(D97:D126)</f>
        <v>63.75</v>
      </c>
      <c r="H94" s="0"/>
    </row>
    <row r="95" s="1" customFormat="true" ht="15.75" hidden="false" customHeight="true" outlineLevel="0" collapsed="false">
      <c r="B95" s="160" t="s">
        <v>450</v>
      </c>
      <c r="C95" s="160"/>
      <c r="D95" s="152"/>
      <c r="E95" s="150"/>
      <c r="H95" s="0"/>
    </row>
    <row r="96" s="1" customFormat="true" ht="15.75" hidden="false" customHeight="true" outlineLevel="0" collapsed="false">
      <c r="B96" s="151" t="s">
        <v>451</v>
      </c>
      <c r="C96" s="151"/>
      <c r="D96" s="152"/>
      <c r="E96" s="150"/>
      <c r="H96" s="0"/>
    </row>
    <row r="97" s="1" customFormat="true" ht="15.75" hidden="false" customHeight="true" outlineLevel="0" collapsed="false">
      <c r="B97" s="161" t="s">
        <v>452</v>
      </c>
      <c r="C97" s="161"/>
      <c r="D97" s="152" t="n">
        <v>2.4</v>
      </c>
      <c r="E97" s="150"/>
      <c r="H97" s="0"/>
    </row>
    <row r="98" s="1" customFormat="true" ht="15.75" hidden="false" customHeight="true" outlineLevel="0" collapsed="false">
      <c r="B98" s="161" t="s">
        <v>453</v>
      </c>
      <c r="C98" s="161"/>
      <c r="D98" s="152" t="n">
        <v>1.2</v>
      </c>
      <c r="E98" s="150"/>
      <c r="H98" s="0"/>
    </row>
    <row r="99" s="1" customFormat="true" ht="15.75" hidden="false" customHeight="true" outlineLevel="0" collapsed="false">
      <c r="B99" s="161" t="s">
        <v>454</v>
      </c>
      <c r="C99" s="161"/>
      <c r="D99" s="152" t="n">
        <v>1.2</v>
      </c>
      <c r="E99" s="150"/>
      <c r="H99" s="0"/>
    </row>
    <row r="100" s="1" customFormat="true" ht="15.75" hidden="false" customHeight="true" outlineLevel="0" collapsed="false">
      <c r="B100" s="161" t="s">
        <v>455</v>
      </c>
      <c r="C100" s="161"/>
      <c r="D100" s="152" t="n">
        <v>1.2</v>
      </c>
      <c r="E100" s="150"/>
      <c r="H100" s="0"/>
    </row>
    <row r="101" s="1" customFormat="true" ht="15.75" hidden="false" customHeight="true" outlineLevel="0" collapsed="false">
      <c r="B101" s="161" t="s">
        <v>456</v>
      </c>
      <c r="C101" s="161"/>
      <c r="D101" s="152" t="n">
        <v>1.2</v>
      </c>
      <c r="E101" s="150"/>
      <c r="H101" s="0"/>
    </row>
    <row r="102" s="1" customFormat="true" ht="15.75" hidden="false" customHeight="true" outlineLevel="0" collapsed="false">
      <c r="B102" s="161" t="s">
        <v>457</v>
      </c>
      <c r="C102" s="161"/>
      <c r="D102" s="152" t="n">
        <v>0</v>
      </c>
      <c r="E102" s="150"/>
      <c r="H102" s="0"/>
    </row>
    <row r="103" s="1" customFormat="true" ht="15.75" hidden="false" customHeight="true" outlineLevel="0" collapsed="false">
      <c r="B103" s="161" t="s">
        <v>458</v>
      </c>
      <c r="C103" s="161"/>
      <c r="D103" s="152" t="n">
        <v>0</v>
      </c>
      <c r="E103" s="150"/>
      <c r="H103" s="0"/>
    </row>
    <row r="104" s="1" customFormat="true" ht="15.75" hidden="false" customHeight="true" outlineLevel="0" collapsed="false">
      <c r="B104" s="161" t="s">
        <v>459</v>
      </c>
      <c r="C104" s="161"/>
      <c r="D104" s="152" t="n">
        <v>0</v>
      </c>
      <c r="E104" s="150"/>
      <c r="H104" s="0"/>
    </row>
    <row r="105" s="1" customFormat="true" ht="15.75" hidden="false" customHeight="true" outlineLevel="0" collapsed="false">
      <c r="B105" s="161" t="s">
        <v>460</v>
      </c>
      <c r="C105" s="161"/>
      <c r="D105" s="152" t="n">
        <v>1.1</v>
      </c>
      <c r="E105" s="150"/>
      <c r="H105" s="0"/>
    </row>
    <row r="106" s="1" customFormat="true" ht="15.75" hidden="false" customHeight="true" outlineLevel="0" collapsed="false">
      <c r="B106" s="161" t="s">
        <v>461</v>
      </c>
      <c r="C106" s="161"/>
      <c r="D106" s="152" t="n">
        <v>1.1</v>
      </c>
      <c r="E106" s="150"/>
      <c r="H106" s="0"/>
    </row>
    <row r="107" s="1" customFormat="true" ht="15.75" hidden="false" customHeight="true" outlineLevel="0" collapsed="false">
      <c r="B107" s="161" t="s">
        <v>462</v>
      </c>
      <c r="C107" s="161"/>
      <c r="D107" s="152" t="n">
        <v>0</v>
      </c>
      <c r="E107" s="150"/>
      <c r="H107" s="0"/>
    </row>
    <row r="108" s="1" customFormat="true" ht="15.75" hidden="false" customHeight="true" outlineLevel="0" collapsed="false">
      <c r="B108" s="161" t="s">
        <v>463</v>
      </c>
      <c r="C108" s="161"/>
      <c r="D108" s="152" t="n">
        <v>0</v>
      </c>
      <c r="E108" s="150"/>
      <c r="H108" s="0"/>
    </row>
    <row r="109" s="1" customFormat="true" ht="15.75" hidden="false" customHeight="true" outlineLevel="0" collapsed="false">
      <c r="B109" s="161" t="s">
        <v>464</v>
      </c>
      <c r="C109" s="161"/>
      <c r="D109" s="152" t="n">
        <v>0</v>
      </c>
      <c r="E109" s="150"/>
      <c r="H109" s="0"/>
    </row>
    <row r="110" s="1" customFormat="true" ht="15.75" hidden="false" customHeight="true" outlineLevel="0" collapsed="false">
      <c r="B110" s="161" t="s">
        <v>465</v>
      </c>
      <c r="C110" s="161"/>
      <c r="D110" s="152" t="n">
        <v>0</v>
      </c>
      <c r="E110" s="150"/>
      <c r="H110" s="0"/>
    </row>
    <row r="111" s="1" customFormat="true" ht="15.75" hidden="false" customHeight="true" outlineLevel="0" collapsed="false">
      <c r="B111" s="151" t="s">
        <v>466</v>
      </c>
      <c r="C111" s="151"/>
      <c r="D111" s="152"/>
      <c r="E111" s="150"/>
      <c r="H111" s="0"/>
    </row>
    <row r="112" s="1" customFormat="true" ht="15.75" hidden="false" customHeight="true" outlineLevel="0" collapsed="false">
      <c r="B112" s="161" t="s">
        <v>467</v>
      </c>
      <c r="C112" s="161"/>
      <c r="D112" s="152" t="n">
        <v>15.2</v>
      </c>
      <c r="E112" s="150"/>
      <c r="H112" s="0"/>
    </row>
    <row r="113" s="1" customFormat="true" ht="15.75" hidden="false" customHeight="true" outlineLevel="0" collapsed="false">
      <c r="B113" s="161" t="s">
        <v>468</v>
      </c>
      <c r="C113" s="161"/>
      <c r="D113" s="152" t="n">
        <v>3.8</v>
      </c>
      <c r="E113" s="150"/>
      <c r="H113" s="0"/>
    </row>
    <row r="114" s="1" customFormat="true" ht="15.75" hidden="false" customHeight="true" outlineLevel="0" collapsed="false">
      <c r="B114" s="161" t="s">
        <v>469</v>
      </c>
      <c r="C114" s="161"/>
      <c r="D114" s="152" t="n">
        <v>3.8</v>
      </c>
      <c r="E114" s="150"/>
      <c r="H114" s="0"/>
    </row>
    <row r="115" s="1" customFormat="true" ht="15.75" hidden="false" customHeight="true" outlineLevel="0" collapsed="false">
      <c r="B115" s="161" t="s">
        <v>470</v>
      </c>
      <c r="C115" s="161"/>
      <c r="D115" s="152" t="n">
        <v>4.8</v>
      </c>
      <c r="E115" s="150"/>
      <c r="H115" s="0"/>
    </row>
    <row r="116" s="1" customFormat="true" ht="15.75" hidden="false" customHeight="true" outlineLevel="0" collapsed="false">
      <c r="B116" s="161" t="s">
        <v>471</v>
      </c>
      <c r="C116" s="161"/>
      <c r="D116" s="152" t="n">
        <v>7</v>
      </c>
      <c r="E116" s="150"/>
      <c r="H116" s="0"/>
    </row>
    <row r="117" s="1" customFormat="true" ht="15.75" hidden="false" customHeight="true" outlineLevel="0" collapsed="false">
      <c r="B117" s="161" t="s">
        <v>472</v>
      </c>
      <c r="C117" s="161"/>
      <c r="D117" s="152" t="n">
        <v>4.8</v>
      </c>
      <c r="E117" s="150"/>
      <c r="H117" s="0"/>
    </row>
    <row r="118" s="1" customFormat="true" ht="15.75" hidden="false" customHeight="true" outlineLevel="0" collapsed="false">
      <c r="B118" s="161" t="s">
        <v>473</v>
      </c>
      <c r="C118" s="161"/>
      <c r="D118" s="152" t="n">
        <v>0</v>
      </c>
      <c r="E118" s="150"/>
      <c r="H118" s="0"/>
    </row>
    <row r="119" s="1" customFormat="true" ht="15.75" hidden="false" customHeight="true" outlineLevel="0" collapsed="false">
      <c r="B119" s="161" t="s">
        <v>474</v>
      </c>
      <c r="C119" s="161"/>
      <c r="D119" s="152" t="n">
        <v>2</v>
      </c>
      <c r="E119" s="150"/>
      <c r="H119" s="0"/>
    </row>
    <row r="120" s="1" customFormat="true" ht="15.75" hidden="false" customHeight="true" outlineLevel="0" collapsed="false">
      <c r="B120" s="161" t="s">
        <v>475</v>
      </c>
      <c r="C120" s="161"/>
      <c r="D120" s="152" t="n">
        <v>2</v>
      </c>
      <c r="E120" s="150"/>
      <c r="H120" s="0"/>
    </row>
    <row r="121" s="1" customFormat="true" ht="15.75" hidden="false" customHeight="true" outlineLevel="0" collapsed="false">
      <c r="B121" s="161" t="s">
        <v>476</v>
      </c>
      <c r="C121" s="161"/>
      <c r="D121" s="152" t="n">
        <v>2</v>
      </c>
      <c r="E121" s="150"/>
      <c r="H121" s="0"/>
    </row>
    <row r="122" s="1" customFormat="true" ht="15.75" hidden="false" customHeight="true" outlineLevel="0" collapsed="false">
      <c r="B122" s="161" t="s">
        <v>477</v>
      </c>
      <c r="C122" s="161"/>
      <c r="D122" s="152" t="n">
        <v>2</v>
      </c>
      <c r="E122" s="150"/>
      <c r="H122" s="0"/>
    </row>
    <row r="123" s="1" customFormat="true" ht="15.75" hidden="false" customHeight="true" outlineLevel="0" collapsed="false">
      <c r="B123" s="161" t="s">
        <v>478</v>
      </c>
      <c r="C123" s="161"/>
      <c r="D123" s="152" t="n">
        <v>2</v>
      </c>
      <c r="E123" s="150"/>
      <c r="H123" s="0"/>
    </row>
    <row r="124" s="1" customFormat="true" ht="15.75" hidden="false" customHeight="true" outlineLevel="0" collapsed="false">
      <c r="B124" s="161" t="s">
        <v>479</v>
      </c>
      <c r="C124" s="161"/>
      <c r="D124" s="152" t="n">
        <v>2</v>
      </c>
      <c r="E124" s="150"/>
      <c r="H124" s="0"/>
    </row>
    <row r="125" s="1" customFormat="true" ht="15.75" hidden="false" customHeight="true" outlineLevel="0" collapsed="false">
      <c r="B125" s="151" t="s">
        <v>480</v>
      </c>
      <c r="C125" s="151"/>
      <c r="D125" s="152"/>
      <c r="E125" s="150"/>
      <c r="H125" s="0"/>
    </row>
    <row r="126" s="1" customFormat="true" ht="15.75" hidden="false" customHeight="true" outlineLevel="0" collapsed="false">
      <c r="B126" s="161" t="s">
        <v>481</v>
      </c>
      <c r="C126" s="161"/>
      <c r="D126" s="152" t="n">
        <v>2.95</v>
      </c>
      <c r="E126" s="150"/>
      <c r="H126" s="0"/>
    </row>
    <row r="127" s="1" customFormat="true" ht="15" hidden="false" customHeight="true" outlineLevel="0" collapsed="false">
      <c r="B127" s="162"/>
      <c r="C127" s="162"/>
      <c r="D127" s="162"/>
      <c r="E127" s="162"/>
      <c r="H127" s="0"/>
    </row>
    <row r="128" s="1" customFormat="true" ht="15.75" hidden="false" customHeight="true" outlineLevel="0" collapsed="false">
      <c r="B128" s="143" t="n">
        <v>20</v>
      </c>
      <c r="C128" s="144" t="str">
        <f aca="false">VLOOKUP(B128,'MEDIÇÃO 2'!$A$20:$C$199,2,0)</f>
        <v>ADMINISTRAÇÃO LOCAL</v>
      </c>
      <c r="D128" s="145"/>
      <c r="E128" s="146"/>
      <c r="H128" s="0"/>
    </row>
    <row r="129" s="1" customFormat="true" ht="15" hidden="false" customHeight="false" outlineLevel="0" collapsed="false">
      <c r="B129" s="147" t="s">
        <v>363</v>
      </c>
      <c r="C129" s="148" t="str">
        <f aca="false">VLOOKUP(B129,'MEDIÇÃO 2'!$A$20:$C$199,2,0)</f>
        <v>Administração local</v>
      </c>
      <c r="D129" s="163" t="str">
        <f aca="false">VLOOKUP(B129,'MEDIÇÃO 2'!$A$20:$C$198,3,0)</f>
        <v>und</v>
      </c>
      <c r="E129" s="164" t="n">
        <f aca="false">SUM(D130)</f>
        <v>0.0505070760292524</v>
      </c>
      <c r="F129" s="165"/>
      <c r="H129" s="0"/>
    </row>
    <row r="130" s="1" customFormat="true" ht="15.75" hidden="false" customHeight="true" outlineLevel="0" collapsed="false">
      <c r="B130" s="166" t="s">
        <v>482</v>
      </c>
      <c r="C130" s="166"/>
      <c r="D130" s="167" t="n">
        <v>0.0505070760292524</v>
      </c>
      <c r="E130" s="164"/>
      <c r="F130" s="165"/>
      <c r="H130" s="0"/>
    </row>
    <row r="131" s="1" customFormat="true" ht="15.75" hidden="false" customHeight="true" outlineLevel="0" collapsed="false">
      <c r="B131" s="168"/>
      <c r="C131" s="168"/>
      <c r="D131" s="168"/>
      <c r="E131" s="168"/>
      <c r="H131" s="0"/>
    </row>
    <row r="132" s="1" customFormat="true" ht="13.8" hidden="false" customHeight="false" outlineLevel="0" collapsed="false">
      <c r="H132" s="0"/>
    </row>
    <row r="133" s="1" customFormat="true" ht="13.8" hidden="false" customHeight="false" outlineLevel="0" collapsed="false">
      <c r="H133" s="0"/>
    </row>
    <row r="134" s="1" customFormat="true" ht="13.8" hidden="false" customHeight="false" outlineLevel="0" collapsed="false">
      <c r="H134" s="0"/>
    </row>
    <row r="135" s="1" customFormat="true" ht="13.8" hidden="false" customHeight="false" outlineLevel="0" collapsed="false">
      <c r="H135" s="0"/>
    </row>
    <row r="136" s="1" customFormat="true" ht="13.8" hidden="false" customHeight="false" outlineLevel="0" collapsed="false">
      <c r="H136" s="0"/>
    </row>
    <row r="137" s="1" customFormat="true" ht="13.8" hidden="false" customHeight="false" outlineLevel="0" collapsed="false">
      <c r="C137" s="132" t="s">
        <v>483</v>
      </c>
      <c r="H137" s="0"/>
    </row>
    <row r="138" s="1" customFormat="true" ht="15" hidden="false" customHeight="false" outlineLevel="0" collapsed="false">
      <c r="C138" s="169" t="s">
        <v>373</v>
      </c>
      <c r="H138" s="0"/>
    </row>
    <row r="139" s="1" customFormat="true" ht="15" hidden="false" customHeight="false" outlineLevel="0" collapsed="false">
      <c r="C139" s="170" t="s">
        <v>374</v>
      </c>
      <c r="H139" s="0"/>
    </row>
    <row r="140" s="1" customFormat="true" ht="15" hidden="false" customHeight="false" outlineLevel="0" collapsed="false">
      <c r="C140" s="170" t="s">
        <v>375</v>
      </c>
      <c r="H140" s="0"/>
    </row>
    <row r="141" s="1" customFormat="true" ht="15" hidden="false" customHeight="false" outlineLevel="0" collapsed="false">
      <c r="C141" s="170" t="s">
        <v>376</v>
      </c>
      <c r="H141" s="0"/>
    </row>
    <row r="142" s="1" customFormat="true" ht="13.8" hidden="false" customHeight="false" outlineLevel="0" collapsed="false">
      <c r="H142" s="0"/>
    </row>
    <row r="143" s="1" customFormat="true" ht="13.8" hidden="false" customHeight="false" outlineLevel="0" collapsed="false">
      <c r="H143" s="0"/>
    </row>
    <row r="144" s="1" customFormat="true" ht="13.8" hidden="false" customHeight="false" outlineLevel="0" collapsed="false">
      <c r="H144" s="0"/>
    </row>
    <row r="145" s="1" customFormat="true" ht="13.8" hidden="false" customHeight="false" outlineLevel="0" collapsed="false">
      <c r="H145" s="0"/>
    </row>
    <row r="146" s="1" customFormat="true" ht="13.8" hidden="false" customHeight="false" outlineLevel="0" collapsed="false">
      <c r="H146" s="0"/>
    </row>
    <row r="147" s="1" customFormat="true" ht="13.8" hidden="false" customHeight="false" outlineLevel="0" collapsed="false">
      <c r="H147" s="0"/>
    </row>
    <row r="148" s="1" customFormat="true" ht="13.8" hidden="false" customHeight="false" outlineLevel="0" collapsed="false">
      <c r="H148" s="0"/>
    </row>
    <row r="149" s="1" customFormat="true" ht="13.8" hidden="false" customHeight="false" outlineLevel="0" collapsed="false">
      <c r="H149" s="0"/>
    </row>
    <row r="150" s="1" customFormat="true" ht="13.8" hidden="false" customHeight="false" outlineLevel="0" collapsed="false">
      <c r="H150" s="0"/>
    </row>
    <row r="151" s="1" customFormat="true" ht="13.8" hidden="false" customHeight="false" outlineLevel="0" collapsed="false">
      <c r="H151" s="0"/>
    </row>
    <row r="152" s="1" customFormat="true" ht="13.8" hidden="false" customHeight="false" outlineLevel="0" collapsed="false">
      <c r="H152" s="0"/>
    </row>
    <row r="153" s="1" customFormat="true" ht="13.8" hidden="false" customHeight="false" outlineLevel="0" collapsed="false">
      <c r="H153" s="0"/>
    </row>
    <row r="156" s="1" customFormat="true" ht="13.8" hidden="false" customHeight="false" outlineLevel="0" collapsed="false">
      <c r="H156" s="0"/>
    </row>
    <row r="157" s="1" customFormat="true" ht="13.8" hidden="false" customHeight="false" outlineLevel="0" collapsed="false">
      <c r="H157" s="0"/>
    </row>
    <row r="158" s="1" customFormat="true" ht="13.8" hidden="false" customHeight="false" outlineLevel="0" collapsed="false">
      <c r="H158" s="0"/>
    </row>
    <row r="159" s="1" customFormat="true" ht="13.8" hidden="false" customHeight="false" outlineLevel="0" collapsed="false">
      <c r="H159" s="0"/>
    </row>
    <row r="160" s="1" customFormat="true" ht="13.8" hidden="false" customHeight="false" outlineLevel="0" collapsed="false">
      <c r="H160" s="0"/>
    </row>
    <row r="161" s="1" customFormat="true" ht="13.8" hidden="false" customHeight="false" outlineLevel="0" collapsed="false">
      <c r="H161" s="0"/>
    </row>
    <row r="162" s="1" customFormat="true" ht="13.8" hidden="false" customHeight="false" outlineLevel="0" collapsed="false">
      <c r="H162" s="0"/>
    </row>
    <row r="163" s="1" customFormat="true" ht="13.8" hidden="false" customHeight="false" outlineLevel="0" collapsed="false">
      <c r="H163" s="0"/>
    </row>
    <row r="164" s="1" customFormat="true" ht="13.8" hidden="false" customHeight="false" outlineLevel="0" collapsed="false">
      <c r="H164" s="0"/>
    </row>
    <row r="165" s="1" customFormat="true" ht="13.8" hidden="false" customHeight="false" outlineLevel="0" collapsed="false">
      <c r="H165" s="0"/>
    </row>
    <row r="166" s="1" customFormat="true" ht="13.8" hidden="false" customHeight="false" outlineLevel="0" collapsed="false">
      <c r="H166" s="0"/>
    </row>
    <row r="167" s="1" customFormat="true" ht="13.8" hidden="false" customHeight="false" outlineLevel="0" collapsed="false">
      <c r="H167" s="0"/>
    </row>
    <row r="168" s="1" customFormat="true" ht="13.8" hidden="false" customHeight="false" outlineLevel="0" collapsed="false">
      <c r="H168" s="0"/>
    </row>
    <row r="169" s="1" customFormat="true" ht="13.8" hidden="false" customHeight="false" outlineLevel="0" collapsed="false">
      <c r="H169" s="0"/>
    </row>
    <row r="170" s="1" customFormat="true" ht="13.8" hidden="false" customHeight="false" outlineLevel="0" collapsed="false">
      <c r="H170" s="0"/>
    </row>
    <row r="171" s="1" customFormat="true" ht="13.8" hidden="false" customHeight="false" outlineLevel="0" collapsed="false">
      <c r="H171" s="0"/>
    </row>
    <row r="172" s="1" customFormat="true" ht="13.8" hidden="false" customHeight="false" outlineLevel="0" collapsed="false">
      <c r="H172" s="0"/>
    </row>
    <row r="173" s="1" customFormat="true" ht="13.8" hidden="false" customHeight="false" outlineLevel="0" collapsed="false">
      <c r="H173" s="0"/>
    </row>
    <row r="174" s="1" customFormat="true" ht="13.8" hidden="false" customHeight="false" outlineLevel="0" collapsed="false">
      <c r="H174" s="0"/>
    </row>
    <row r="175" s="1" customFormat="true" ht="13.8" hidden="false" customHeight="false" outlineLevel="0" collapsed="false">
      <c r="H175" s="0"/>
    </row>
    <row r="176" s="1" customFormat="true" ht="13.8" hidden="false" customHeight="false" outlineLevel="0" collapsed="false">
      <c r="H176" s="0"/>
    </row>
    <row r="177" s="1" customFormat="true" ht="13.8" hidden="false" customHeight="false" outlineLevel="0" collapsed="false">
      <c r="H177" s="0"/>
    </row>
    <row r="178" s="1" customFormat="true" ht="13.8" hidden="false" customHeight="false" outlineLevel="0" collapsed="false">
      <c r="H178" s="0"/>
    </row>
    <row r="179" s="1" customFormat="true" ht="13.8" hidden="false" customHeight="false" outlineLevel="0" collapsed="false">
      <c r="H179" s="0"/>
    </row>
    <row r="180" s="1" customFormat="true" ht="13.8" hidden="false" customHeight="false" outlineLevel="0" collapsed="false">
      <c r="H180" s="0"/>
    </row>
    <row r="181" s="1" customFormat="true" ht="13.8" hidden="false" customHeight="false" outlineLevel="0" collapsed="false">
      <c r="H181" s="0"/>
    </row>
    <row r="182" s="1" customFormat="true" ht="13.8" hidden="false" customHeight="false" outlineLevel="0" collapsed="false">
      <c r="H182" s="0"/>
    </row>
    <row r="183" s="1" customFormat="true" ht="13.8" hidden="false" customHeight="false" outlineLevel="0" collapsed="false">
      <c r="H183" s="0"/>
    </row>
    <row r="184" s="1" customFormat="true" ht="13.8" hidden="false" customHeight="false" outlineLevel="0" collapsed="false">
      <c r="H184" s="0"/>
    </row>
    <row r="185" s="1" customFormat="true" ht="13.8" hidden="false" customHeight="false" outlineLevel="0" collapsed="false">
      <c r="H185" s="0"/>
    </row>
    <row r="186" s="1" customFormat="true" ht="13.8" hidden="false" customHeight="false" outlineLevel="0" collapsed="false">
      <c r="H186" s="0"/>
    </row>
    <row r="187" s="1" customFormat="true" ht="13.8" hidden="false" customHeight="false" outlineLevel="0" collapsed="false">
      <c r="H187" s="0"/>
    </row>
    <row r="188" s="1" customFormat="true" ht="13.8" hidden="false" customHeight="false" outlineLevel="0" collapsed="false">
      <c r="H188" s="0"/>
    </row>
    <row r="189" s="1" customFormat="true" ht="13.8" hidden="false" customHeight="false" outlineLevel="0" collapsed="false">
      <c r="H189" s="0"/>
    </row>
    <row r="190" s="1" customFormat="true" ht="13.8" hidden="false" customHeight="false" outlineLevel="0" collapsed="false">
      <c r="H190" s="0"/>
    </row>
    <row r="191" s="1" customFormat="true" ht="13.8" hidden="false" customHeight="false" outlineLevel="0" collapsed="false">
      <c r="H191" s="0"/>
    </row>
    <row r="192" s="1" customFormat="true" ht="13.8" hidden="false" customHeight="false" outlineLevel="0" collapsed="false">
      <c r="H192" s="0"/>
    </row>
    <row r="193" s="1" customFormat="true" ht="13.8" hidden="false" customHeight="false" outlineLevel="0" collapsed="false">
      <c r="H193" s="0"/>
    </row>
    <row r="194" s="1" customFormat="true" ht="13.8" hidden="false" customHeight="false" outlineLevel="0" collapsed="false">
      <c r="H194" s="0"/>
    </row>
    <row r="195" s="1" customFormat="true" ht="13.8" hidden="false" customHeight="false" outlineLevel="0" collapsed="false">
      <c r="H195" s="0"/>
    </row>
    <row r="196" s="1" customFormat="true" ht="13.8" hidden="false" customHeight="false" outlineLevel="0" collapsed="false">
      <c r="H196" s="0"/>
    </row>
    <row r="197" s="1" customFormat="true" ht="13.8" hidden="false" customHeight="false" outlineLevel="0" collapsed="false">
      <c r="H197" s="0"/>
    </row>
    <row r="198" s="1" customFormat="true" ht="13.8" hidden="false" customHeight="false" outlineLevel="0" collapsed="false">
      <c r="H198" s="0"/>
    </row>
    <row r="199" s="1" customFormat="true" ht="13.8" hidden="false" customHeight="false" outlineLevel="0" collapsed="false">
      <c r="H199" s="0"/>
    </row>
    <row r="200" s="1" customFormat="true" ht="13.8" hidden="false" customHeight="false" outlineLevel="0" collapsed="false">
      <c r="H200" s="0"/>
    </row>
    <row r="201" s="1" customFormat="true" ht="13.8" hidden="false" customHeight="false" outlineLevel="0" collapsed="false">
      <c r="H201" s="0"/>
    </row>
    <row r="202" s="1" customFormat="true" ht="13.8" hidden="false" customHeight="false" outlineLevel="0" collapsed="false">
      <c r="H202" s="0"/>
    </row>
    <row r="203" s="1" customFormat="true" ht="13.8" hidden="false" customHeight="false" outlineLevel="0" collapsed="false">
      <c r="H203" s="0"/>
    </row>
    <row r="204" s="1" customFormat="true" ht="13.8" hidden="false" customHeight="false" outlineLevel="0" collapsed="false">
      <c r="H204" s="0"/>
    </row>
    <row r="205" s="1" customFormat="true" ht="13.8" hidden="false" customHeight="false" outlineLevel="0" collapsed="false">
      <c r="H205" s="0"/>
    </row>
    <row r="206" s="1" customFormat="true" ht="13.8" hidden="false" customHeight="false" outlineLevel="0" collapsed="false">
      <c r="H206" s="0"/>
    </row>
    <row r="207" s="1" customFormat="true" ht="13.8" hidden="false" customHeight="false" outlineLevel="0" collapsed="false">
      <c r="H207" s="0"/>
    </row>
    <row r="208" s="1" customFormat="true" ht="13.8" hidden="false" customHeight="false" outlineLevel="0" collapsed="false">
      <c r="H208" s="0"/>
    </row>
    <row r="209" s="1" customFormat="true" ht="13.8" hidden="false" customHeight="false" outlineLevel="0" collapsed="false">
      <c r="H209" s="0"/>
    </row>
    <row r="210" s="1" customFormat="true" ht="13.8" hidden="false" customHeight="false" outlineLevel="0" collapsed="false">
      <c r="H210" s="0"/>
    </row>
    <row r="211" s="1" customFormat="true" ht="13.8" hidden="false" customHeight="false" outlineLevel="0" collapsed="false">
      <c r="H211" s="0"/>
    </row>
    <row r="212" s="1" customFormat="true" ht="13.8" hidden="false" customHeight="false" outlineLevel="0" collapsed="false">
      <c r="H212" s="0"/>
    </row>
    <row r="213" s="1" customFormat="true" ht="13.8" hidden="false" customHeight="false" outlineLevel="0" collapsed="false">
      <c r="H213" s="0"/>
    </row>
    <row r="214" s="1" customFormat="true" ht="13.8" hidden="false" customHeight="false" outlineLevel="0" collapsed="false">
      <c r="H214" s="0"/>
    </row>
    <row r="215" s="1" customFormat="true" ht="13.8" hidden="false" customHeight="false" outlineLevel="0" collapsed="false">
      <c r="H215" s="0"/>
    </row>
    <row r="216" s="1" customFormat="true" ht="13.8" hidden="false" customHeight="false" outlineLevel="0" collapsed="false">
      <c r="H216" s="0"/>
    </row>
    <row r="217" s="1" customFormat="true" ht="13.8" hidden="false" customHeight="false" outlineLevel="0" collapsed="false">
      <c r="H217" s="0"/>
    </row>
    <row r="218" s="1" customFormat="true" ht="13.8" hidden="false" customHeight="false" outlineLevel="0" collapsed="false">
      <c r="H218" s="0"/>
    </row>
    <row r="219" s="1" customFormat="true" ht="13.8" hidden="false" customHeight="false" outlineLevel="0" collapsed="false">
      <c r="H219" s="0"/>
    </row>
    <row r="220" s="1" customFormat="true" ht="13.8" hidden="false" customHeight="false" outlineLevel="0" collapsed="false">
      <c r="H220" s="0"/>
    </row>
    <row r="221" s="1" customFormat="true" ht="13.8" hidden="false" customHeight="false" outlineLevel="0" collapsed="false">
      <c r="H221" s="0"/>
    </row>
    <row r="222" s="1" customFormat="true" ht="13.8" hidden="false" customHeight="false" outlineLevel="0" collapsed="false">
      <c r="H222" s="0"/>
    </row>
    <row r="223" s="1" customFormat="true" ht="13.8" hidden="false" customHeight="false" outlineLevel="0" collapsed="false">
      <c r="H223" s="0"/>
    </row>
    <row r="224" s="1" customFormat="true" ht="13.8" hidden="false" customHeight="false" outlineLevel="0" collapsed="false">
      <c r="H224" s="0"/>
    </row>
    <row r="225" s="1" customFormat="true" ht="13.8" hidden="false" customHeight="false" outlineLevel="0" collapsed="false">
      <c r="H225" s="0"/>
    </row>
    <row r="226" s="1" customFormat="true" ht="13.8" hidden="false" customHeight="false" outlineLevel="0" collapsed="false">
      <c r="H226" s="0"/>
    </row>
    <row r="227" s="1" customFormat="true" ht="13.8" hidden="false" customHeight="false" outlineLevel="0" collapsed="false">
      <c r="H227" s="0"/>
    </row>
    <row r="228" s="1" customFormat="true" ht="13.8" hidden="false" customHeight="false" outlineLevel="0" collapsed="false">
      <c r="H228" s="0"/>
    </row>
    <row r="229" s="1" customFormat="true" ht="13.8" hidden="false" customHeight="false" outlineLevel="0" collapsed="false">
      <c r="H229" s="0"/>
    </row>
    <row r="230" s="1" customFormat="true" ht="13.8" hidden="false" customHeight="false" outlineLevel="0" collapsed="false">
      <c r="H230" s="0"/>
    </row>
    <row r="231" s="1" customFormat="true" ht="13.8" hidden="false" customHeight="false" outlineLevel="0" collapsed="false">
      <c r="H231" s="0"/>
    </row>
    <row r="232" s="1" customFormat="true" ht="13.8" hidden="false" customHeight="false" outlineLevel="0" collapsed="false">
      <c r="H232" s="0"/>
    </row>
    <row r="233" s="1" customFormat="true" ht="13.8" hidden="false" customHeight="false" outlineLevel="0" collapsed="false">
      <c r="H233" s="0"/>
    </row>
    <row r="234" s="1" customFormat="true" ht="13.8" hidden="false" customHeight="false" outlineLevel="0" collapsed="false">
      <c r="H234" s="0"/>
    </row>
    <row r="235" s="1" customFormat="true" ht="13.8" hidden="false" customHeight="false" outlineLevel="0" collapsed="false">
      <c r="H235" s="0"/>
    </row>
    <row r="236" s="1" customFormat="true" ht="13.8" hidden="false" customHeight="false" outlineLevel="0" collapsed="false">
      <c r="H236" s="0"/>
    </row>
    <row r="237" s="1" customFormat="true" ht="13.8" hidden="false" customHeight="false" outlineLevel="0" collapsed="false">
      <c r="H237" s="0"/>
    </row>
    <row r="238" s="1" customFormat="true" ht="13.8" hidden="false" customHeight="false" outlineLevel="0" collapsed="false">
      <c r="H238" s="0"/>
    </row>
    <row r="239" s="1" customFormat="true" ht="13.8" hidden="false" customHeight="false" outlineLevel="0" collapsed="false">
      <c r="H239" s="0"/>
    </row>
    <row r="240" s="1" customFormat="true" ht="13.8" hidden="false" customHeight="false" outlineLevel="0" collapsed="false">
      <c r="H240" s="0"/>
    </row>
    <row r="241" s="1" customFormat="true" ht="13.8" hidden="false" customHeight="false" outlineLevel="0" collapsed="false">
      <c r="H241" s="0"/>
    </row>
    <row r="242" s="1" customFormat="true" ht="13.8" hidden="false" customHeight="false" outlineLevel="0" collapsed="false">
      <c r="H242" s="0"/>
    </row>
    <row r="243" s="1" customFormat="true" ht="13.8" hidden="false" customHeight="false" outlineLevel="0" collapsed="false">
      <c r="H243" s="0"/>
    </row>
    <row r="244" s="1" customFormat="true" ht="13.8" hidden="false" customHeight="false" outlineLevel="0" collapsed="false">
      <c r="H244" s="0"/>
    </row>
    <row r="245" s="1" customFormat="true" ht="13.8" hidden="false" customHeight="false" outlineLevel="0" collapsed="false">
      <c r="H245" s="0"/>
    </row>
    <row r="246" s="1" customFormat="true" ht="13.8" hidden="false" customHeight="false" outlineLevel="0" collapsed="false">
      <c r="H246" s="0"/>
    </row>
    <row r="247" s="1" customFormat="true" ht="13.8" hidden="false" customHeight="false" outlineLevel="0" collapsed="false">
      <c r="H247" s="0"/>
    </row>
    <row r="248" s="1" customFormat="true" ht="13.8" hidden="false" customHeight="false" outlineLevel="0" collapsed="false">
      <c r="H248" s="0"/>
    </row>
    <row r="249" s="1" customFormat="true" ht="13.8" hidden="false" customHeight="false" outlineLevel="0" collapsed="false">
      <c r="H249" s="0"/>
    </row>
    <row r="250" s="1" customFormat="true" ht="13.8" hidden="false" customHeight="false" outlineLevel="0" collapsed="false">
      <c r="H250" s="0"/>
    </row>
    <row r="251" s="1" customFormat="true" ht="13.8" hidden="false" customHeight="false" outlineLevel="0" collapsed="false">
      <c r="H251" s="0"/>
    </row>
    <row r="252" s="1" customFormat="true" ht="13.8" hidden="false" customHeight="false" outlineLevel="0" collapsed="false">
      <c r="H252" s="0"/>
    </row>
    <row r="253" s="1" customFormat="true" ht="13.8" hidden="false" customHeight="false" outlineLevel="0" collapsed="false">
      <c r="H253" s="0"/>
    </row>
    <row r="254" s="1" customFormat="true" ht="13.8" hidden="false" customHeight="false" outlineLevel="0" collapsed="false">
      <c r="H254" s="0"/>
    </row>
    <row r="255" s="1" customFormat="true" ht="13.8" hidden="false" customHeight="false" outlineLevel="0" collapsed="false">
      <c r="H255" s="0"/>
    </row>
    <row r="256" s="1" customFormat="true" ht="13.8" hidden="false" customHeight="false" outlineLevel="0" collapsed="false">
      <c r="H256" s="0"/>
    </row>
    <row r="257" s="1" customFormat="true" ht="13.8" hidden="false" customHeight="false" outlineLevel="0" collapsed="false">
      <c r="H257" s="0"/>
    </row>
    <row r="258" s="1" customFormat="true" ht="13.8" hidden="false" customHeight="false" outlineLevel="0" collapsed="false">
      <c r="H258" s="0"/>
    </row>
    <row r="259" s="1" customFormat="true" ht="13.8" hidden="false" customHeight="false" outlineLevel="0" collapsed="false">
      <c r="H259" s="0"/>
    </row>
    <row r="260" s="1" customFormat="true" ht="13.8" hidden="false" customHeight="false" outlineLevel="0" collapsed="false">
      <c r="H260" s="0"/>
    </row>
    <row r="261" s="1" customFormat="true" ht="13.8" hidden="false" customHeight="false" outlineLevel="0" collapsed="false">
      <c r="H261" s="0"/>
    </row>
    <row r="262" s="1" customFormat="true" ht="13.8" hidden="false" customHeight="false" outlineLevel="0" collapsed="false">
      <c r="H262" s="0"/>
    </row>
    <row r="263" s="1" customFormat="true" ht="13.8" hidden="false" customHeight="false" outlineLevel="0" collapsed="false">
      <c r="H263" s="0"/>
    </row>
    <row r="264" s="1" customFormat="true" ht="13.8" hidden="false" customHeight="false" outlineLevel="0" collapsed="false">
      <c r="H264" s="0"/>
    </row>
    <row r="265" s="1" customFormat="true" ht="13.8" hidden="false" customHeight="false" outlineLevel="0" collapsed="false">
      <c r="H265" s="0"/>
    </row>
    <row r="266" s="1" customFormat="true" ht="13.8" hidden="false" customHeight="false" outlineLevel="0" collapsed="false">
      <c r="H266" s="0"/>
    </row>
    <row r="267" s="1" customFormat="true" ht="13.8" hidden="false" customHeight="false" outlineLevel="0" collapsed="false">
      <c r="H267" s="0"/>
    </row>
    <row r="268" s="1" customFormat="true" ht="13.8" hidden="false" customHeight="false" outlineLevel="0" collapsed="false">
      <c r="H268" s="0"/>
    </row>
    <row r="269" s="1" customFormat="true" ht="13.8" hidden="false" customHeight="false" outlineLevel="0" collapsed="false">
      <c r="H269" s="0"/>
    </row>
    <row r="270" s="1" customFormat="true" ht="13.8" hidden="false" customHeight="false" outlineLevel="0" collapsed="false">
      <c r="H270" s="0"/>
    </row>
    <row r="271" s="1" customFormat="true" ht="13.8" hidden="false" customHeight="false" outlineLevel="0" collapsed="false">
      <c r="H271" s="0"/>
    </row>
    <row r="272" s="1" customFormat="true" ht="13.8" hidden="false" customHeight="false" outlineLevel="0" collapsed="false">
      <c r="H272" s="0"/>
    </row>
    <row r="273" s="1" customFormat="true" ht="13.8" hidden="false" customHeight="false" outlineLevel="0" collapsed="false">
      <c r="H273" s="0"/>
    </row>
    <row r="274" s="1" customFormat="true" ht="13.8" hidden="false" customHeight="false" outlineLevel="0" collapsed="false">
      <c r="H274" s="0"/>
    </row>
    <row r="275" s="1" customFormat="true" ht="13.8" hidden="false" customHeight="false" outlineLevel="0" collapsed="false">
      <c r="H275" s="0"/>
    </row>
    <row r="276" s="1" customFormat="true" ht="13.8" hidden="false" customHeight="false" outlineLevel="0" collapsed="false">
      <c r="H276" s="0"/>
    </row>
    <row r="277" s="1" customFormat="true" ht="13.8" hidden="false" customHeight="false" outlineLevel="0" collapsed="false">
      <c r="H277" s="0"/>
    </row>
    <row r="278" s="1" customFormat="true" ht="13.8" hidden="false" customHeight="false" outlineLevel="0" collapsed="false">
      <c r="H278" s="0"/>
    </row>
    <row r="279" s="1" customFormat="true" ht="13.8" hidden="false" customHeight="false" outlineLevel="0" collapsed="false">
      <c r="H279" s="0"/>
    </row>
    <row r="280" s="1" customFormat="true" ht="13.8" hidden="false" customHeight="false" outlineLevel="0" collapsed="false">
      <c r="H280" s="0"/>
    </row>
    <row r="281" s="1" customFormat="true" ht="13.8" hidden="false" customHeight="false" outlineLevel="0" collapsed="false">
      <c r="H281" s="0"/>
    </row>
    <row r="282" s="1" customFormat="true" ht="13.8" hidden="false" customHeight="false" outlineLevel="0" collapsed="false">
      <c r="H282" s="0"/>
    </row>
    <row r="283" s="1" customFormat="true" ht="13.8" hidden="false" customHeight="false" outlineLevel="0" collapsed="false">
      <c r="H283" s="0"/>
    </row>
    <row r="284" s="1" customFormat="true" ht="13.8" hidden="false" customHeight="false" outlineLevel="0" collapsed="false">
      <c r="H284" s="0"/>
    </row>
    <row r="285" s="1" customFormat="true" ht="13.8" hidden="false" customHeight="false" outlineLevel="0" collapsed="false">
      <c r="H285" s="0"/>
    </row>
    <row r="286" s="1" customFormat="true" ht="13.8" hidden="false" customHeight="false" outlineLevel="0" collapsed="false">
      <c r="H286" s="0"/>
    </row>
    <row r="287" s="1" customFormat="true" ht="13.8" hidden="false" customHeight="false" outlineLevel="0" collapsed="false">
      <c r="H287" s="0"/>
    </row>
    <row r="288" s="1" customFormat="true" ht="13.8" hidden="false" customHeight="false" outlineLevel="0" collapsed="false">
      <c r="H288" s="0"/>
    </row>
    <row r="289" s="1" customFormat="true" ht="13.8" hidden="false" customHeight="false" outlineLevel="0" collapsed="false">
      <c r="H289" s="0"/>
    </row>
    <row r="290" s="1" customFormat="true" ht="13.8" hidden="false" customHeight="false" outlineLevel="0" collapsed="false">
      <c r="H290" s="0"/>
    </row>
    <row r="291" s="1" customFormat="true" ht="13.8" hidden="false" customHeight="false" outlineLevel="0" collapsed="false">
      <c r="H291" s="0"/>
    </row>
    <row r="292" s="1" customFormat="true" ht="13.8" hidden="false" customHeight="false" outlineLevel="0" collapsed="false">
      <c r="H292" s="0"/>
    </row>
    <row r="293" s="1" customFormat="true" ht="13.8" hidden="false" customHeight="false" outlineLevel="0" collapsed="false">
      <c r="H293" s="0"/>
    </row>
    <row r="294" s="1" customFormat="true" ht="13.8" hidden="false" customHeight="false" outlineLevel="0" collapsed="false">
      <c r="H294" s="0"/>
    </row>
    <row r="295" s="1" customFormat="true" ht="13.8" hidden="false" customHeight="false" outlineLevel="0" collapsed="false">
      <c r="H295" s="0"/>
    </row>
    <row r="296" s="1" customFormat="true" ht="13.8" hidden="false" customHeight="false" outlineLevel="0" collapsed="false">
      <c r="H296" s="0"/>
    </row>
    <row r="297" s="1" customFormat="true" ht="13.8" hidden="false" customHeight="false" outlineLevel="0" collapsed="false">
      <c r="H297" s="0"/>
    </row>
    <row r="298" s="1" customFormat="true" ht="13.8" hidden="false" customHeight="false" outlineLevel="0" collapsed="false">
      <c r="H298" s="0"/>
    </row>
    <row r="299" s="1" customFormat="true" ht="13.8" hidden="false" customHeight="false" outlineLevel="0" collapsed="false">
      <c r="H299" s="0"/>
    </row>
    <row r="300" s="1" customFormat="true" ht="13.8" hidden="false" customHeight="false" outlineLevel="0" collapsed="false">
      <c r="H300" s="0"/>
    </row>
    <row r="301" s="1" customFormat="true" ht="13.8" hidden="false" customHeight="false" outlineLevel="0" collapsed="false">
      <c r="H301" s="0"/>
    </row>
    <row r="302" s="1" customFormat="true" ht="13.8" hidden="false" customHeight="false" outlineLevel="0" collapsed="false">
      <c r="H302" s="0"/>
    </row>
    <row r="303" s="1" customFormat="true" ht="13.8" hidden="false" customHeight="false" outlineLevel="0" collapsed="false">
      <c r="H303" s="0"/>
    </row>
    <row r="304" s="1" customFormat="true" ht="13.8" hidden="false" customHeight="false" outlineLevel="0" collapsed="false">
      <c r="H304" s="0"/>
    </row>
    <row r="305" s="1" customFormat="true" ht="13.8" hidden="false" customHeight="false" outlineLevel="0" collapsed="false">
      <c r="H305" s="0"/>
    </row>
    <row r="306" s="1" customFormat="true" ht="13.8" hidden="false" customHeight="false" outlineLevel="0" collapsed="false">
      <c r="H306" s="0"/>
    </row>
    <row r="307" s="1" customFormat="true" ht="13.8" hidden="false" customHeight="false" outlineLevel="0" collapsed="false">
      <c r="H307" s="0"/>
    </row>
    <row r="308" s="1" customFormat="true" ht="13.8" hidden="false" customHeight="false" outlineLevel="0" collapsed="false">
      <c r="H308" s="0"/>
    </row>
    <row r="309" s="1" customFormat="true" ht="13.8" hidden="false" customHeight="false" outlineLevel="0" collapsed="false">
      <c r="H309" s="0"/>
    </row>
    <row r="310" s="1" customFormat="true" ht="13.8" hidden="false" customHeight="false" outlineLevel="0" collapsed="false">
      <c r="H310" s="0"/>
    </row>
    <row r="311" s="1" customFormat="true" ht="13.8" hidden="false" customHeight="false" outlineLevel="0" collapsed="false">
      <c r="H311" s="0"/>
    </row>
    <row r="312" s="1" customFormat="true" ht="13.8" hidden="false" customHeight="false" outlineLevel="0" collapsed="false">
      <c r="H312" s="0"/>
    </row>
    <row r="313" s="1" customFormat="true" ht="13.8" hidden="false" customHeight="false" outlineLevel="0" collapsed="false">
      <c r="H313" s="0"/>
    </row>
    <row r="314" s="1" customFormat="true" ht="13.8" hidden="false" customHeight="false" outlineLevel="0" collapsed="false">
      <c r="H314" s="0"/>
    </row>
    <row r="315" s="1" customFormat="true" ht="13.8" hidden="false" customHeight="false" outlineLevel="0" collapsed="false">
      <c r="H315" s="0"/>
    </row>
    <row r="316" s="1" customFormat="true" ht="13.8" hidden="false" customHeight="false" outlineLevel="0" collapsed="false">
      <c r="H316" s="0"/>
    </row>
    <row r="317" s="1" customFormat="true" ht="13.8" hidden="false" customHeight="false" outlineLevel="0" collapsed="false">
      <c r="H317" s="0"/>
    </row>
    <row r="318" s="1" customFormat="true" ht="13.8" hidden="false" customHeight="false" outlineLevel="0" collapsed="false">
      <c r="H318" s="0"/>
    </row>
  </sheetData>
  <mergeCells count="121">
    <mergeCell ref="B2:E7"/>
    <mergeCell ref="B8:E8"/>
    <mergeCell ref="B9:C9"/>
    <mergeCell ref="D9:E10"/>
    <mergeCell ref="B10:C10"/>
    <mergeCell ref="E13:E17"/>
    <mergeCell ref="B14:C14"/>
    <mergeCell ref="B15:C15"/>
    <mergeCell ref="B16:C16"/>
    <mergeCell ref="B17:C17"/>
    <mergeCell ref="B18:E18"/>
    <mergeCell ref="E20:E22"/>
    <mergeCell ref="B21:C21"/>
    <mergeCell ref="B22:C22"/>
    <mergeCell ref="E23:E25"/>
    <mergeCell ref="B24:C24"/>
    <mergeCell ref="B25:C25"/>
    <mergeCell ref="E26:E47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E48:E74"/>
    <mergeCell ref="B49:C49"/>
    <mergeCell ref="B50:C50"/>
    <mergeCell ref="B51:C51"/>
    <mergeCell ref="B52:C52"/>
    <mergeCell ref="B53:D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E75"/>
    <mergeCell ref="E77:E93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E94:E126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E127"/>
    <mergeCell ref="E129:E130"/>
    <mergeCell ref="B130:C130"/>
    <mergeCell ref="B131:E131"/>
  </mergeCells>
  <printOptions headings="false" gridLines="false" gridLinesSet="true" horizontalCentered="true" verticalCentered="false"/>
  <pageMargins left="0.565277777777778" right="0.299305555555556" top="0.590277777777778" bottom="1.19930555555556" header="0.511811023622047" footer="0.39375"/>
  <pageSetup paperSize="9" scale="47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ESua Lourenço Roldi, 88 – Bairro Sã&amp;10o Roquinho
CEP: 29665-000 – Telefax (027) 3729-1300 – CNPJ (MF) 01.612.865/0001-71 – São Roque do Canaã – ES&amp;"Times New Roman,Normal"&amp;12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1" manualBreakCount="1">
    <brk id="93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2044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2025-06-04T15:53:42Z</cp:lastPrinted>
  <dcterms:modified xsi:type="dcterms:W3CDTF">2025-10-17T14:24:25Z</dcterms:modified>
  <cp:revision>168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