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37-2025 SCFV SÃO JACINTO\"/>
    </mc:Choice>
  </mc:AlternateContent>
  <xr:revisionPtr revIDLastSave="0" documentId="13_ncr:1_{D83BDD48-FBD5-45D4-8B87-F5F6400F70B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8" sheetId="1" r:id="rId1"/>
    <sheet name="MEMO CALCULO 08" sheetId="2" r:id="rId2"/>
  </sheets>
  <definedNames>
    <definedName name="_xlnm.Print_Area" localSheetId="0">'MEDIÇÃO 8'!$A$1:$Q$261</definedName>
    <definedName name="_xlnm.Print_Area" localSheetId="1">'MEMO CALCULO 08'!$A$1:$E$183</definedName>
    <definedName name="Print_Area_0" localSheetId="0">'MEDIÇÃO 8'!$A$1:$Q$241</definedName>
    <definedName name="Print_Area_0_0" localSheetId="0">'MEDIÇÃO 8'!$A$1:$Q$242</definedName>
    <definedName name="Print_Area_0_0_0" localSheetId="0">'MEDIÇÃO 8'!$A$1:$Q$240</definedName>
    <definedName name="Print_Area_0_0_0_0" localSheetId="0">'MEDIÇÃO 8'!$A$1:$Q$238</definedName>
    <definedName name="Print_Area_0_0_0_0" localSheetId="1">'MEMO CALCULO 08'!$A$1:$E$180</definedName>
    <definedName name="Print_Area_0_0_0_0_0" localSheetId="0">'MEDIÇÃO 8'!$A$13:$Q$240</definedName>
    <definedName name="Print_Area_0_0_0_0_0_0" localSheetId="0">'MEDIÇÃO 8'!$A$13:$Q$237</definedName>
    <definedName name="_xlnm.Print_Titles" localSheetId="0">'MEDIÇÃO 8'!$A:$Q,'MEDIÇÃO 8'!$13:$19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72" i="2" l="1"/>
  <c r="D172" i="2"/>
  <c r="C172" i="2"/>
  <c r="E170" i="2"/>
  <c r="D170" i="2"/>
  <c r="C170" i="2"/>
  <c r="E168" i="2"/>
  <c r="D168" i="2"/>
  <c r="C168" i="2"/>
  <c r="E166" i="2"/>
  <c r="D166" i="2"/>
  <c r="C166" i="2"/>
  <c r="E164" i="2"/>
  <c r="D164" i="2"/>
  <c r="C164" i="2"/>
  <c r="E143" i="2"/>
  <c r="L201" i="1" s="1"/>
  <c r="O201" i="1" s="1"/>
  <c r="D143" i="2"/>
  <c r="C143" i="2"/>
  <c r="C142" i="2"/>
  <c r="E139" i="2"/>
  <c r="D139" i="2"/>
  <c r="C139" i="2"/>
  <c r="C138" i="2"/>
  <c r="E135" i="2"/>
  <c r="L196" i="1" s="1"/>
  <c r="M196" i="1" s="1"/>
  <c r="P196" i="1" s="1"/>
  <c r="D135" i="2"/>
  <c r="C135" i="2"/>
  <c r="C134" i="2"/>
  <c r="E131" i="2"/>
  <c r="L176" i="1" s="1"/>
  <c r="O176" i="1" s="1"/>
  <c r="D131" i="2"/>
  <c r="C131" i="2"/>
  <c r="E129" i="2"/>
  <c r="D129" i="2"/>
  <c r="C129" i="2"/>
  <c r="C128" i="2"/>
  <c r="E100" i="2"/>
  <c r="L50" i="1" s="1"/>
  <c r="O50" i="1" s="1"/>
  <c r="D100" i="2"/>
  <c r="C100" i="2"/>
  <c r="E65" i="2"/>
  <c r="D65" i="2"/>
  <c r="C65" i="2"/>
  <c r="D30" i="2"/>
  <c r="C30" i="2"/>
  <c r="E22" i="2"/>
  <c r="D22" i="2"/>
  <c r="C22" i="2"/>
  <c r="E13" i="2"/>
  <c r="L46" i="1" s="1"/>
  <c r="D13" i="2"/>
  <c r="C13" i="2"/>
  <c r="C12" i="2"/>
  <c r="M227" i="1"/>
  <c r="I227" i="1"/>
  <c r="L223" i="1"/>
  <c r="K223" i="1"/>
  <c r="J223" i="1"/>
  <c r="H223" i="1"/>
  <c r="L222" i="1"/>
  <c r="M222" i="1" s="1"/>
  <c r="J222" i="1"/>
  <c r="H222" i="1"/>
  <c r="K222" i="1" s="1"/>
  <c r="L221" i="1"/>
  <c r="J221" i="1"/>
  <c r="H221" i="1"/>
  <c r="K221" i="1" s="1"/>
  <c r="M220" i="1"/>
  <c r="L220" i="1"/>
  <c r="O220" i="1" s="1"/>
  <c r="J220" i="1"/>
  <c r="H220" i="1"/>
  <c r="L219" i="1"/>
  <c r="K219" i="1"/>
  <c r="J219" i="1"/>
  <c r="H219" i="1"/>
  <c r="L218" i="1"/>
  <c r="M218" i="1" s="1"/>
  <c r="J218" i="1"/>
  <c r="H218" i="1"/>
  <c r="K218" i="1" s="1"/>
  <c r="L217" i="1"/>
  <c r="K217" i="1"/>
  <c r="J217" i="1"/>
  <c r="H217" i="1"/>
  <c r="L216" i="1"/>
  <c r="J216" i="1"/>
  <c r="H216" i="1"/>
  <c r="K216" i="1" s="1"/>
  <c r="L215" i="1"/>
  <c r="J215" i="1"/>
  <c r="H215" i="1"/>
  <c r="K215" i="1" s="1"/>
  <c r="L214" i="1"/>
  <c r="O214" i="1" s="1"/>
  <c r="J214" i="1"/>
  <c r="H214" i="1"/>
  <c r="L213" i="1"/>
  <c r="K213" i="1"/>
  <c r="J213" i="1"/>
  <c r="H213" i="1"/>
  <c r="L212" i="1"/>
  <c r="M212" i="1" s="1"/>
  <c r="J212" i="1"/>
  <c r="H212" i="1"/>
  <c r="K212" i="1" s="1"/>
  <c r="L211" i="1"/>
  <c r="O211" i="1" s="1"/>
  <c r="J211" i="1"/>
  <c r="H211" i="1"/>
  <c r="K211" i="1" s="1"/>
  <c r="L210" i="1"/>
  <c r="J210" i="1"/>
  <c r="H210" i="1"/>
  <c r="K210" i="1" s="1"/>
  <c r="L209" i="1"/>
  <c r="J209" i="1"/>
  <c r="H209" i="1"/>
  <c r="K209" i="1" s="1"/>
  <c r="L208" i="1"/>
  <c r="O208" i="1" s="1"/>
  <c r="J208" i="1"/>
  <c r="H208" i="1"/>
  <c r="K208" i="1" s="1"/>
  <c r="L207" i="1"/>
  <c r="O207" i="1" s="1"/>
  <c r="J207" i="1"/>
  <c r="H207" i="1"/>
  <c r="K207" i="1" s="1"/>
  <c r="L206" i="1"/>
  <c r="N206" i="1" s="1"/>
  <c r="J206" i="1"/>
  <c r="H206" i="1"/>
  <c r="K206" i="1" s="1"/>
  <c r="L205" i="1"/>
  <c r="J205" i="1"/>
  <c r="H205" i="1"/>
  <c r="K205" i="1" s="1"/>
  <c r="L204" i="1"/>
  <c r="N204" i="1" s="1"/>
  <c r="J204" i="1"/>
  <c r="H204" i="1"/>
  <c r="K204" i="1" s="1"/>
  <c r="L203" i="1"/>
  <c r="O203" i="1" s="1"/>
  <c r="J203" i="1"/>
  <c r="H203" i="1"/>
  <c r="K203" i="1" s="1"/>
  <c r="L202" i="1"/>
  <c r="J202" i="1"/>
  <c r="H202" i="1"/>
  <c r="K202" i="1" s="1"/>
  <c r="J201" i="1"/>
  <c r="H201" i="1"/>
  <c r="K201" i="1" s="1"/>
  <c r="L200" i="1"/>
  <c r="O200" i="1" s="1"/>
  <c r="J200" i="1"/>
  <c r="H200" i="1"/>
  <c r="L198" i="1"/>
  <c r="O198" i="1" s="1"/>
  <c r="J198" i="1"/>
  <c r="H198" i="1"/>
  <c r="K198" i="1" s="1"/>
  <c r="J196" i="1"/>
  <c r="H196" i="1"/>
  <c r="K196" i="1" s="1"/>
  <c r="L195" i="1"/>
  <c r="O195" i="1" s="1"/>
  <c r="J195" i="1"/>
  <c r="H195" i="1"/>
  <c r="L194" i="1"/>
  <c r="J194" i="1"/>
  <c r="H194" i="1"/>
  <c r="K194" i="1" s="1"/>
  <c r="L193" i="1"/>
  <c r="O193" i="1" s="1"/>
  <c r="J193" i="1"/>
  <c r="H193" i="1"/>
  <c r="K193" i="1" s="1"/>
  <c r="L191" i="1"/>
  <c r="J191" i="1"/>
  <c r="H191" i="1"/>
  <c r="K191" i="1" s="1"/>
  <c r="L190" i="1"/>
  <c r="O190" i="1" s="1"/>
  <c r="J190" i="1"/>
  <c r="H190" i="1"/>
  <c r="K190" i="1" s="1"/>
  <c r="L189" i="1"/>
  <c r="O189" i="1" s="1"/>
  <c r="J189" i="1"/>
  <c r="H189" i="1"/>
  <c r="L188" i="1"/>
  <c r="O188" i="1" s="1"/>
  <c r="J188" i="1"/>
  <c r="H188" i="1"/>
  <c r="K188" i="1" s="1"/>
  <c r="L187" i="1"/>
  <c r="O187" i="1" s="1"/>
  <c r="J187" i="1"/>
  <c r="H187" i="1"/>
  <c r="K187" i="1" s="1"/>
  <c r="L186" i="1"/>
  <c r="J186" i="1"/>
  <c r="H186" i="1"/>
  <c r="K186" i="1" s="1"/>
  <c r="O185" i="1"/>
  <c r="L185" i="1"/>
  <c r="M185" i="1" s="1"/>
  <c r="J185" i="1"/>
  <c r="H185" i="1"/>
  <c r="K185" i="1" s="1"/>
  <c r="L184" i="1"/>
  <c r="O184" i="1" s="1"/>
  <c r="J184" i="1"/>
  <c r="H184" i="1"/>
  <c r="K184" i="1" s="1"/>
  <c r="L183" i="1"/>
  <c r="J183" i="1"/>
  <c r="H183" i="1"/>
  <c r="K183" i="1" s="1"/>
  <c r="L181" i="1"/>
  <c r="O181" i="1" s="1"/>
  <c r="J181" i="1"/>
  <c r="H181" i="1"/>
  <c r="K181" i="1" s="1"/>
  <c r="L180" i="1"/>
  <c r="M180" i="1" s="1"/>
  <c r="J180" i="1"/>
  <c r="H180" i="1"/>
  <c r="L179" i="1"/>
  <c r="O179" i="1" s="1"/>
  <c r="K179" i="1"/>
  <c r="J179" i="1"/>
  <c r="H179" i="1"/>
  <c r="L178" i="1"/>
  <c r="M178" i="1" s="1"/>
  <c r="J178" i="1"/>
  <c r="H178" i="1"/>
  <c r="K178" i="1" s="1"/>
  <c r="J176" i="1"/>
  <c r="H176" i="1"/>
  <c r="K176" i="1" s="1"/>
  <c r="L175" i="1"/>
  <c r="M175" i="1" s="1"/>
  <c r="K175" i="1"/>
  <c r="J175" i="1"/>
  <c r="H175" i="1"/>
  <c r="O174" i="1"/>
  <c r="L174" i="1"/>
  <c r="M174" i="1" s="1"/>
  <c r="J174" i="1"/>
  <c r="H174" i="1"/>
  <c r="L173" i="1"/>
  <c r="M173" i="1" s="1"/>
  <c r="J173" i="1"/>
  <c r="H173" i="1"/>
  <c r="K173" i="1" s="1"/>
  <c r="L172" i="1"/>
  <c r="O172" i="1" s="1"/>
  <c r="J172" i="1"/>
  <c r="H172" i="1"/>
  <c r="K172" i="1" s="1"/>
  <c r="L170" i="1"/>
  <c r="O170" i="1" s="1"/>
  <c r="J170" i="1"/>
  <c r="H170" i="1"/>
  <c r="K170" i="1" s="1"/>
  <c r="O169" i="1"/>
  <c r="L169" i="1"/>
  <c r="K169" i="1"/>
  <c r="J169" i="1"/>
  <c r="H169" i="1"/>
  <c r="L168" i="1"/>
  <c r="J168" i="1"/>
  <c r="H168" i="1"/>
  <c r="K168" i="1" s="1"/>
  <c r="L167" i="1"/>
  <c r="J167" i="1"/>
  <c r="H167" i="1"/>
  <c r="K167" i="1" s="1"/>
  <c r="L165" i="1"/>
  <c r="M165" i="1" s="1"/>
  <c r="K165" i="1"/>
  <c r="J165" i="1"/>
  <c r="P165" i="1" s="1"/>
  <c r="H165" i="1"/>
  <c r="L164" i="1"/>
  <c r="M164" i="1" s="1"/>
  <c r="J164" i="1"/>
  <c r="H164" i="1"/>
  <c r="K164" i="1" s="1"/>
  <c r="L163" i="1"/>
  <c r="M163" i="1" s="1"/>
  <c r="P163" i="1" s="1"/>
  <c r="J163" i="1"/>
  <c r="H163" i="1"/>
  <c r="L162" i="1"/>
  <c r="O162" i="1" s="1"/>
  <c r="K162" i="1"/>
  <c r="J162" i="1"/>
  <c r="H162" i="1"/>
  <c r="L161" i="1"/>
  <c r="J161" i="1"/>
  <c r="H161" i="1"/>
  <c r="K161" i="1" s="1"/>
  <c r="L159" i="1"/>
  <c r="N159" i="1" s="1"/>
  <c r="J159" i="1"/>
  <c r="H159" i="1"/>
  <c r="K159" i="1" s="1"/>
  <c r="L158" i="1"/>
  <c r="M158" i="1" s="1"/>
  <c r="J158" i="1"/>
  <c r="H158" i="1"/>
  <c r="L157" i="1"/>
  <c r="J157" i="1"/>
  <c r="H157" i="1"/>
  <c r="K157" i="1" s="1"/>
  <c r="L156" i="1"/>
  <c r="J156" i="1"/>
  <c r="H156" i="1"/>
  <c r="K156" i="1" s="1"/>
  <c r="L153" i="1"/>
  <c r="J153" i="1"/>
  <c r="H153" i="1"/>
  <c r="K153" i="1" s="1"/>
  <c r="N152" i="1"/>
  <c r="L152" i="1"/>
  <c r="K152" i="1"/>
  <c r="J152" i="1"/>
  <c r="H152" i="1"/>
  <c r="L151" i="1"/>
  <c r="O151" i="1" s="1"/>
  <c r="J151" i="1"/>
  <c r="H151" i="1"/>
  <c r="L150" i="1"/>
  <c r="J150" i="1"/>
  <c r="H150" i="1"/>
  <c r="K150" i="1" s="1"/>
  <c r="L149" i="1"/>
  <c r="M149" i="1" s="1"/>
  <c r="J149" i="1"/>
  <c r="H149" i="1"/>
  <c r="K149" i="1" s="1"/>
  <c r="L148" i="1"/>
  <c r="N148" i="1" s="1"/>
  <c r="Q148" i="1" s="1"/>
  <c r="J148" i="1"/>
  <c r="H148" i="1"/>
  <c r="K148" i="1" s="1"/>
  <c r="L147" i="1"/>
  <c r="O147" i="1" s="1"/>
  <c r="J147" i="1"/>
  <c r="H147" i="1"/>
  <c r="L146" i="1"/>
  <c r="J146" i="1"/>
  <c r="H146" i="1"/>
  <c r="K146" i="1" s="1"/>
  <c r="L145" i="1"/>
  <c r="O145" i="1" s="1"/>
  <c r="J145" i="1"/>
  <c r="H145" i="1"/>
  <c r="K145" i="1" s="1"/>
  <c r="L144" i="1"/>
  <c r="N144" i="1" s="1"/>
  <c r="Q144" i="1" s="1"/>
  <c r="J144" i="1"/>
  <c r="H144" i="1"/>
  <c r="K144" i="1" s="1"/>
  <c r="L143" i="1"/>
  <c r="M143" i="1" s="1"/>
  <c r="J143" i="1"/>
  <c r="H143" i="1"/>
  <c r="L142" i="1"/>
  <c r="K142" i="1"/>
  <c r="J142" i="1"/>
  <c r="H142" i="1"/>
  <c r="L141" i="1"/>
  <c r="J141" i="1"/>
  <c r="H141" i="1"/>
  <c r="K141" i="1" s="1"/>
  <c r="L140" i="1"/>
  <c r="N140" i="1" s="1"/>
  <c r="K140" i="1"/>
  <c r="J140" i="1"/>
  <c r="H140" i="1"/>
  <c r="L139" i="1"/>
  <c r="O139" i="1" s="1"/>
  <c r="J139" i="1"/>
  <c r="H139" i="1"/>
  <c r="L138" i="1"/>
  <c r="J138" i="1"/>
  <c r="H138" i="1"/>
  <c r="K138" i="1" s="1"/>
  <c r="O137" i="1"/>
  <c r="L137" i="1"/>
  <c r="M137" i="1" s="1"/>
  <c r="J137" i="1"/>
  <c r="H137" i="1"/>
  <c r="K137" i="1" s="1"/>
  <c r="L136" i="1"/>
  <c r="N136" i="1" s="1"/>
  <c r="Q136" i="1" s="1"/>
  <c r="J136" i="1"/>
  <c r="H136" i="1"/>
  <c r="K136" i="1" s="1"/>
  <c r="L135" i="1"/>
  <c r="O135" i="1" s="1"/>
  <c r="J135" i="1"/>
  <c r="H135" i="1"/>
  <c r="L133" i="1"/>
  <c r="J133" i="1"/>
  <c r="H133" i="1"/>
  <c r="K133" i="1" s="1"/>
  <c r="L132" i="1"/>
  <c r="O132" i="1" s="1"/>
  <c r="J132" i="1"/>
  <c r="H132" i="1"/>
  <c r="K132" i="1" s="1"/>
  <c r="L131" i="1"/>
  <c r="J131" i="1"/>
  <c r="H131" i="1"/>
  <c r="K131" i="1" s="1"/>
  <c r="L130" i="1"/>
  <c r="M130" i="1" s="1"/>
  <c r="J130" i="1"/>
  <c r="H130" i="1"/>
  <c r="L129" i="1"/>
  <c r="K129" i="1"/>
  <c r="J129" i="1"/>
  <c r="H129" i="1"/>
  <c r="L128" i="1"/>
  <c r="M128" i="1" s="1"/>
  <c r="J128" i="1"/>
  <c r="H128" i="1"/>
  <c r="K128" i="1" s="1"/>
  <c r="N127" i="1"/>
  <c r="L127" i="1"/>
  <c r="K127" i="1"/>
  <c r="J127" i="1"/>
  <c r="H127" i="1"/>
  <c r="L126" i="1"/>
  <c r="O126" i="1" s="1"/>
  <c r="J126" i="1"/>
  <c r="H126" i="1"/>
  <c r="L125" i="1"/>
  <c r="J125" i="1"/>
  <c r="H125" i="1"/>
  <c r="K125" i="1" s="1"/>
  <c r="L124" i="1"/>
  <c r="M124" i="1" s="1"/>
  <c r="J124" i="1"/>
  <c r="H124" i="1"/>
  <c r="K124" i="1" s="1"/>
  <c r="L122" i="1"/>
  <c r="N122" i="1" s="1"/>
  <c r="J122" i="1"/>
  <c r="H122" i="1"/>
  <c r="K122" i="1" s="1"/>
  <c r="L121" i="1"/>
  <c r="O121" i="1" s="1"/>
  <c r="J121" i="1"/>
  <c r="H121" i="1"/>
  <c r="L120" i="1"/>
  <c r="J120" i="1"/>
  <c r="H120" i="1"/>
  <c r="K120" i="1" s="1"/>
  <c r="L119" i="1"/>
  <c r="O119" i="1" s="1"/>
  <c r="J119" i="1"/>
  <c r="H119" i="1"/>
  <c r="K119" i="1" s="1"/>
  <c r="L118" i="1"/>
  <c r="M118" i="1" s="1"/>
  <c r="J118" i="1"/>
  <c r="H118" i="1"/>
  <c r="L115" i="1"/>
  <c r="M115" i="1" s="1"/>
  <c r="J115" i="1"/>
  <c r="H115" i="1"/>
  <c r="K115" i="1" s="1"/>
  <c r="L114" i="1"/>
  <c r="O114" i="1" s="1"/>
  <c r="J114" i="1"/>
  <c r="H114" i="1"/>
  <c r="K114" i="1" s="1"/>
  <c r="L113" i="1"/>
  <c r="O113" i="1" s="1"/>
  <c r="K113" i="1"/>
  <c r="J113" i="1"/>
  <c r="H113" i="1"/>
  <c r="L111" i="1"/>
  <c r="O111" i="1" s="1"/>
  <c r="K111" i="1"/>
  <c r="J111" i="1"/>
  <c r="H111" i="1"/>
  <c r="L110" i="1"/>
  <c r="K110" i="1"/>
  <c r="J110" i="1"/>
  <c r="H110" i="1"/>
  <c r="L109" i="1"/>
  <c r="O109" i="1" s="1"/>
  <c r="J109" i="1"/>
  <c r="H109" i="1"/>
  <c r="K109" i="1" s="1"/>
  <c r="L108" i="1"/>
  <c r="O108" i="1" s="1"/>
  <c r="K108" i="1"/>
  <c r="J108" i="1"/>
  <c r="H108" i="1"/>
  <c r="L106" i="1"/>
  <c r="M106" i="1" s="1"/>
  <c r="J106" i="1"/>
  <c r="H106" i="1"/>
  <c r="K106" i="1" s="1"/>
  <c r="L105" i="1"/>
  <c r="O105" i="1" s="1"/>
  <c r="J105" i="1"/>
  <c r="H105" i="1"/>
  <c r="K105" i="1" s="1"/>
  <c r="L104" i="1"/>
  <c r="J104" i="1"/>
  <c r="H104" i="1"/>
  <c r="K104" i="1" s="1"/>
  <c r="L103" i="1"/>
  <c r="M103" i="1" s="1"/>
  <c r="J103" i="1"/>
  <c r="H103" i="1"/>
  <c r="K103" i="1" s="1"/>
  <c r="L102" i="1"/>
  <c r="O102" i="1" s="1"/>
  <c r="K102" i="1"/>
  <c r="J102" i="1"/>
  <c r="H102" i="1"/>
  <c r="L101" i="1"/>
  <c r="J101" i="1"/>
  <c r="H101" i="1"/>
  <c r="K101" i="1" s="1"/>
  <c r="M100" i="1"/>
  <c r="L100" i="1"/>
  <c r="O100" i="1" s="1"/>
  <c r="J100" i="1"/>
  <c r="H100" i="1"/>
  <c r="K100" i="1" s="1"/>
  <c r="L99" i="1"/>
  <c r="M99" i="1" s="1"/>
  <c r="J99" i="1"/>
  <c r="H99" i="1"/>
  <c r="K99" i="1" s="1"/>
  <c r="L98" i="1"/>
  <c r="O98" i="1" s="1"/>
  <c r="J98" i="1"/>
  <c r="H98" i="1"/>
  <c r="K98" i="1" s="1"/>
  <c r="L97" i="1"/>
  <c r="J97" i="1"/>
  <c r="H97" i="1"/>
  <c r="K97" i="1" s="1"/>
  <c r="L96" i="1"/>
  <c r="O96" i="1" s="1"/>
  <c r="J96" i="1"/>
  <c r="H96" i="1"/>
  <c r="K96" i="1" s="1"/>
  <c r="L95" i="1"/>
  <c r="M95" i="1" s="1"/>
  <c r="K95" i="1"/>
  <c r="J95" i="1"/>
  <c r="H95" i="1"/>
  <c r="L94" i="1"/>
  <c r="J94" i="1"/>
  <c r="H94" i="1"/>
  <c r="K94" i="1" s="1"/>
  <c r="L92" i="1"/>
  <c r="M92" i="1" s="1"/>
  <c r="J92" i="1"/>
  <c r="H92" i="1"/>
  <c r="K92" i="1" s="1"/>
  <c r="L91" i="1"/>
  <c r="O91" i="1" s="1"/>
  <c r="J91" i="1"/>
  <c r="H91" i="1"/>
  <c r="K91" i="1" s="1"/>
  <c r="L90" i="1"/>
  <c r="J90" i="1"/>
  <c r="H90" i="1"/>
  <c r="K90" i="1" s="1"/>
  <c r="L89" i="1"/>
  <c r="M89" i="1" s="1"/>
  <c r="J89" i="1"/>
  <c r="H89" i="1"/>
  <c r="L88" i="1"/>
  <c r="O88" i="1" s="1"/>
  <c r="K88" i="1"/>
  <c r="J88" i="1"/>
  <c r="H88" i="1"/>
  <c r="L87" i="1"/>
  <c r="M87" i="1" s="1"/>
  <c r="K87" i="1"/>
  <c r="J87" i="1"/>
  <c r="P87" i="1" s="1"/>
  <c r="H87" i="1"/>
  <c r="L86" i="1"/>
  <c r="O86" i="1" s="1"/>
  <c r="J86" i="1"/>
  <c r="H86" i="1"/>
  <c r="K86" i="1" s="1"/>
  <c r="L85" i="1"/>
  <c r="M85" i="1" s="1"/>
  <c r="J85" i="1"/>
  <c r="H85" i="1"/>
  <c r="N85" i="1" s="1"/>
  <c r="L84" i="1"/>
  <c r="O84" i="1" s="1"/>
  <c r="K84" i="1"/>
  <c r="J84" i="1"/>
  <c r="H84" i="1"/>
  <c r="L82" i="1"/>
  <c r="K82" i="1"/>
  <c r="J82" i="1"/>
  <c r="H82" i="1"/>
  <c r="L80" i="1"/>
  <c r="J80" i="1"/>
  <c r="H80" i="1"/>
  <c r="L79" i="1"/>
  <c r="M79" i="1" s="1"/>
  <c r="J79" i="1"/>
  <c r="H79" i="1"/>
  <c r="K79" i="1" s="1"/>
  <c r="L76" i="1"/>
  <c r="M76" i="1" s="1"/>
  <c r="J76" i="1"/>
  <c r="H76" i="1"/>
  <c r="N76" i="1" s="1"/>
  <c r="L75" i="1"/>
  <c r="O75" i="1" s="1"/>
  <c r="K75" i="1"/>
  <c r="J75" i="1"/>
  <c r="H75" i="1"/>
  <c r="L74" i="1"/>
  <c r="J74" i="1"/>
  <c r="H74" i="1"/>
  <c r="K74" i="1" s="1"/>
  <c r="L72" i="1"/>
  <c r="O72" i="1" s="1"/>
  <c r="J72" i="1"/>
  <c r="H72" i="1"/>
  <c r="K72" i="1" s="1"/>
  <c r="L70" i="1"/>
  <c r="O70" i="1" s="1"/>
  <c r="J70" i="1"/>
  <c r="H70" i="1"/>
  <c r="K70" i="1" s="1"/>
  <c r="L68" i="1"/>
  <c r="M68" i="1" s="1"/>
  <c r="P68" i="1" s="1"/>
  <c r="J68" i="1"/>
  <c r="H68" i="1"/>
  <c r="K68" i="1" s="1"/>
  <c r="L67" i="1"/>
  <c r="O67" i="1" s="1"/>
  <c r="J67" i="1"/>
  <c r="H67" i="1"/>
  <c r="K67" i="1" s="1"/>
  <c r="L65" i="1"/>
  <c r="O65" i="1" s="1"/>
  <c r="J65" i="1"/>
  <c r="H65" i="1"/>
  <c r="K65" i="1" s="1"/>
  <c r="L64" i="1"/>
  <c r="N64" i="1" s="1"/>
  <c r="K64" i="1"/>
  <c r="J64" i="1"/>
  <c r="H64" i="1"/>
  <c r="L61" i="1"/>
  <c r="O61" i="1" s="1"/>
  <c r="J61" i="1"/>
  <c r="H61" i="1"/>
  <c r="K61" i="1" s="1"/>
  <c r="L59" i="1"/>
  <c r="O59" i="1" s="1"/>
  <c r="J59" i="1"/>
  <c r="H59" i="1"/>
  <c r="K59" i="1" s="1"/>
  <c r="L58" i="1"/>
  <c r="O58" i="1" s="1"/>
  <c r="J58" i="1"/>
  <c r="H58" i="1"/>
  <c r="K58" i="1" s="1"/>
  <c r="L57" i="1"/>
  <c r="O57" i="1" s="1"/>
  <c r="K57" i="1"/>
  <c r="J57" i="1"/>
  <c r="H57" i="1"/>
  <c r="L56" i="1"/>
  <c r="N56" i="1" s="1"/>
  <c r="K56" i="1"/>
  <c r="J56" i="1"/>
  <c r="H56" i="1"/>
  <c r="L55" i="1"/>
  <c r="K55" i="1"/>
  <c r="J55" i="1"/>
  <c r="H55" i="1"/>
  <c r="L53" i="1"/>
  <c r="M53" i="1" s="1"/>
  <c r="J53" i="1"/>
  <c r="H53" i="1"/>
  <c r="L52" i="1"/>
  <c r="O52" i="1" s="1"/>
  <c r="J52" i="1"/>
  <c r="H52" i="1"/>
  <c r="K52" i="1" s="1"/>
  <c r="J50" i="1"/>
  <c r="H50" i="1"/>
  <c r="K50" i="1" s="1"/>
  <c r="L49" i="1"/>
  <c r="J49" i="1"/>
  <c r="H49" i="1"/>
  <c r="K49" i="1" s="1"/>
  <c r="L48" i="1"/>
  <c r="J48" i="1"/>
  <c r="H48" i="1"/>
  <c r="K48" i="1" s="1"/>
  <c r="L47" i="1"/>
  <c r="J47" i="1"/>
  <c r="H47" i="1"/>
  <c r="K47" i="1" s="1"/>
  <c r="J46" i="1"/>
  <c r="H46" i="1"/>
  <c r="K46" i="1" s="1"/>
  <c r="L44" i="1"/>
  <c r="M44" i="1" s="1"/>
  <c r="K44" i="1"/>
  <c r="J44" i="1"/>
  <c r="H44" i="1"/>
  <c r="L43" i="1"/>
  <c r="J43" i="1"/>
  <c r="H43" i="1"/>
  <c r="K43" i="1" s="1"/>
  <c r="L42" i="1"/>
  <c r="J42" i="1"/>
  <c r="H42" i="1"/>
  <c r="K42" i="1" s="1"/>
  <c r="L41" i="1"/>
  <c r="J41" i="1"/>
  <c r="H41" i="1"/>
  <c r="K41" i="1" s="1"/>
  <c r="L40" i="1"/>
  <c r="J40" i="1"/>
  <c r="H40" i="1"/>
  <c r="K40" i="1" s="1"/>
  <c r="L39" i="1"/>
  <c r="J39" i="1"/>
  <c r="H39" i="1"/>
  <c r="K39" i="1" s="1"/>
  <c r="L37" i="1"/>
  <c r="O37" i="1" s="1"/>
  <c r="J37" i="1"/>
  <c r="H37" i="1"/>
  <c r="K37" i="1" s="1"/>
  <c r="L36" i="1"/>
  <c r="O36" i="1" s="1"/>
  <c r="J36" i="1"/>
  <c r="H36" i="1"/>
  <c r="L35" i="1"/>
  <c r="O35" i="1" s="1"/>
  <c r="K35" i="1"/>
  <c r="J35" i="1"/>
  <c r="H35" i="1"/>
  <c r="L34" i="1"/>
  <c r="O34" i="1" s="1"/>
  <c r="J34" i="1"/>
  <c r="H34" i="1"/>
  <c r="L33" i="1"/>
  <c r="O33" i="1" s="1"/>
  <c r="J33" i="1"/>
  <c r="H33" i="1"/>
  <c r="K33" i="1" s="1"/>
  <c r="L32" i="1"/>
  <c r="O32" i="1" s="1"/>
  <c r="J32" i="1"/>
  <c r="H32" i="1"/>
  <c r="L31" i="1"/>
  <c r="O31" i="1" s="1"/>
  <c r="K31" i="1"/>
  <c r="J31" i="1"/>
  <c r="H31" i="1"/>
  <c r="L29" i="1"/>
  <c r="J29" i="1"/>
  <c r="H29" i="1"/>
  <c r="K29" i="1" s="1"/>
  <c r="L28" i="1"/>
  <c r="J28" i="1"/>
  <c r="H28" i="1"/>
  <c r="K28" i="1" s="1"/>
  <c r="L27" i="1"/>
  <c r="N27" i="1" s="1"/>
  <c r="K27" i="1"/>
  <c r="J27" i="1"/>
  <c r="H27" i="1"/>
  <c r="L25" i="1"/>
  <c r="K25" i="1"/>
  <c r="J25" i="1"/>
  <c r="H25" i="1"/>
  <c r="L23" i="1"/>
  <c r="O23" i="1" s="1"/>
  <c r="J23" i="1"/>
  <c r="H23" i="1"/>
  <c r="L22" i="1"/>
  <c r="J22" i="1"/>
  <c r="H22" i="1"/>
  <c r="K22" i="1" s="1"/>
  <c r="L21" i="1"/>
  <c r="M21" i="1" s="1"/>
  <c r="J21" i="1"/>
  <c r="H21" i="1"/>
  <c r="I17" i="1"/>
  <c r="E13" i="1"/>
  <c r="M64" i="1" l="1"/>
  <c r="N218" i="1"/>
  <c r="M36" i="1"/>
  <c r="O44" i="1"/>
  <c r="P85" i="1"/>
  <c r="M96" i="1"/>
  <c r="N103" i="1"/>
  <c r="N126" i="1"/>
  <c r="O130" i="1"/>
  <c r="N212" i="1"/>
  <c r="M145" i="1"/>
  <c r="O103" i="1"/>
  <c r="O76" i="1"/>
  <c r="O85" i="1"/>
  <c r="M119" i="1"/>
  <c r="N165" i="1"/>
  <c r="M193" i="1"/>
  <c r="P193" i="1" s="1"/>
  <c r="M214" i="1"/>
  <c r="N34" i="1"/>
  <c r="P64" i="1"/>
  <c r="N36" i="1"/>
  <c r="M57" i="1"/>
  <c r="P57" i="1" s="1"/>
  <c r="Q64" i="1"/>
  <c r="O68" i="1"/>
  <c r="M108" i="1"/>
  <c r="P108" i="1" s="1"/>
  <c r="M111" i="1"/>
  <c r="P111" i="1" s="1"/>
  <c r="P118" i="1"/>
  <c r="N151" i="1"/>
  <c r="M162" i="1"/>
  <c r="N193" i="1"/>
  <c r="M91" i="1"/>
  <c r="M147" i="1"/>
  <c r="P147" i="1" s="1"/>
  <c r="M189" i="1"/>
  <c r="M32" i="1"/>
  <c r="P32" i="1" s="1"/>
  <c r="M113" i="1"/>
  <c r="P113" i="1" s="1"/>
  <c r="N124" i="1"/>
  <c r="N149" i="1"/>
  <c r="N178" i="1"/>
  <c r="Q178" i="1" s="1"/>
  <c r="M179" i="1"/>
  <c r="M208" i="1"/>
  <c r="M139" i="1"/>
  <c r="P139" i="1" s="1"/>
  <c r="O21" i="1"/>
  <c r="N113" i="1"/>
  <c r="O124" i="1"/>
  <c r="O149" i="1"/>
  <c r="P175" i="1"/>
  <c r="M176" i="1"/>
  <c r="P176" i="1" s="1"/>
  <c r="O178" i="1"/>
  <c r="P23" i="1"/>
  <c r="Q87" i="1"/>
  <c r="M34" i="1"/>
  <c r="P34" i="1" s="1"/>
  <c r="M67" i="1"/>
  <c r="N96" i="1"/>
  <c r="Q96" i="1" s="1"/>
  <c r="P100" i="1"/>
  <c r="N115" i="1"/>
  <c r="M126" i="1"/>
  <c r="P126" i="1" s="1"/>
  <c r="M132" i="1"/>
  <c r="N139" i="1"/>
  <c r="M151" i="1"/>
  <c r="P151" i="1" s="1"/>
  <c r="O165" i="1"/>
  <c r="P174" i="1"/>
  <c r="P180" i="1"/>
  <c r="O212" i="1"/>
  <c r="P214" i="1"/>
  <c r="O218" i="1"/>
  <c r="P220" i="1"/>
  <c r="Q113" i="1"/>
  <c r="O159" i="1"/>
  <c r="M23" i="1"/>
  <c r="N32" i="1"/>
  <c r="P79" i="1"/>
  <c r="N87" i="1"/>
  <c r="P91" i="1"/>
  <c r="O115" i="1"/>
  <c r="N137" i="1"/>
  <c r="O143" i="1"/>
  <c r="P189" i="1"/>
  <c r="M200" i="1"/>
  <c r="P200" i="1" s="1"/>
  <c r="M55" i="1"/>
  <c r="N55" i="1"/>
  <c r="O110" i="1"/>
  <c r="M110" i="1"/>
  <c r="P110" i="1" s="1"/>
  <c r="M25" i="1"/>
  <c r="M24" i="1" s="1"/>
  <c r="O25" i="1"/>
  <c r="O216" i="1"/>
  <c r="N216" i="1"/>
  <c r="Q41" i="1"/>
  <c r="K200" i="1"/>
  <c r="N200" i="1"/>
  <c r="O27" i="1"/>
  <c r="M82" i="1"/>
  <c r="P82" i="1" s="1"/>
  <c r="O82" i="1"/>
  <c r="N82" i="1"/>
  <c r="Q82" i="1" s="1"/>
  <c r="O89" i="1"/>
  <c r="N25" i="1"/>
  <c r="Q25" i="1" s="1"/>
  <c r="O39" i="1"/>
  <c r="N39" i="1"/>
  <c r="Q39" i="1" s="1"/>
  <c r="M39" i="1"/>
  <c r="P39" i="1" s="1"/>
  <c r="O41" i="1"/>
  <c r="N41" i="1"/>
  <c r="M41" i="1"/>
  <c r="P41" i="1" s="1"/>
  <c r="O43" i="1"/>
  <c r="N43" i="1"/>
  <c r="Q43" i="1" s="1"/>
  <c r="M43" i="1"/>
  <c r="P43" i="1" s="1"/>
  <c r="O53" i="1"/>
  <c r="O94" i="1"/>
  <c r="N94" i="1"/>
  <c r="Q94" i="1" s="1"/>
  <c r="M94" i="1"/>
  <c r="P94" i="1" s="1"/>
  <c r="N161" i="1"/>
  <c r="M216" i="1"/>
  <c r="O222" i="1"/>
  <c r="N222" i="1"/>
  <c r="O153" i="1"/>
  <c r="N153" i="1"/>
  <c r="Q153" i="1" s="1"/>
  <c r="O191" i="1"/>
  <c r="N191" i="1"/>
  <c r="Q191" i="1" s="1"/>
  <c r="K214" i="1"/>
  <c r="N214" i="1"/>
  <c r="Q214" i="1" s="1"/>
  <c r="O74" i="1"/>
  <c r="N74" i="1"/>
  <c r="Q74" i="1" s="1"/>
  <c r="N29" i="1"/>
  <c r="Q29" i="1" s="1"/>
  <c r="O29" i="1"/>
  <c r="O80" i="1"/>
  <c r="M80" i="1"/>
  <c r="P80" i="1" s="1"/>
  <c r="Q122" i="1"/>
  <c r="N172" i="1"/>
  <c r="Q172" i="1" s="1"/>
  <c r="Q56" i="1"/>
  <c r="M135" i="1"/>
  <c r="P135" i="1" s="1"/>
  <c r="O141" i="1"/>
  <c r="N141" i="1"/>
  <c r="Q141" i="1" s="1"/>
  <c r="M153" i="1"/>
  <c r="M191" i="1"/>
  <c r="P191" i="1" s="1"/>
  <c r="O202" i="1"/>
  <c r="N202" i="1"/>
  <c r="K220" i="1"/>
  <c r="N220" i="1"/>
  <c r="Q220" i="1" s="1"/>
  <c r="O55" i="1"/>
  <c r="M74" i="1"/>
  <c r="P74" i="1" s="1"/>
  <c r="P25" i="1"/>
  <c r="P24" i="1" s="1"/>
  <c r="M40" i="1"/>
  <c r="P40" i="1" s="1"/>
  <c r="O40" i="1"/>
  <c r="N40" i="1"/>
  <c r="Q40" i="1" s="1"/>
  <c r="M42" i="1"/>
  <c r="O42" i="1"/>
  <c r="N42" i="1"/>
  <c r="Q42" i="1" s="1"/>
  <c r="N46" i="1"/>
  <c r="Q46" i="1" s="1"/>
  <c r="O46" i="1"/>
  <c r="O56" i="1"/>
  <c r="M56" i="1"/>
  <c r="N59" i="1"/>
  <c r="Q59" i="1" s="1"/>
  <c r="N101" i="1"/>
  <c r="Q101" i="1" s="1"/>
  <c r="O101" i="1"/>
  <c r="M101" i="1"/>
  <c r="P101" i="1" s="1"/>
  <c r="M121" i="1"/>
  <c r="P121" i="1" s="1"/>
  <c r="O128" i="1"/>
  <c r="N128" i="1"/>
  <c r="N131" i="1"/>
  <c r="Q131" i="1" s="1"/>
  <c r="M141" i="1"/>
  <c r="O163" i="1"/>
  <c r="N170" i="1"/>
  <c r="K189" i="1"/>
  <c r="N189" i="1"/>
  <c r="M202" i="1"/>
  <c r="P202" i="1" s="1"/>
  <c r="Q85" i="1"/>
  <c r="P99" i="1"/>
  <c r="N130" i="1"/>
  <c r="N143" i="1"/>
  <c r="P173" i="1"/>
  <c r="N89" i="1"/>
  <c r="P179" i="1"/>
  <c r="P185" i="1"/>
  <c r="P212" i="1"/>
  <c r="P218" i="1"/>
  <c r="Q127" i="1"/>
  <c r="P130" i="1"/>
  <c r="P143" i="1"/>
  <c r="Q152" i="1"/>
  <c r="N57" i="1"/>
  <c r="Q57" i="1" s="1"/>
  <c r="M58" i="1"/>
  <c r="P58" i="1" s="1"/>
  <c r="M59" i="1"/>
  <c r="P59" i="1" s="1"/>
  <c r="O64" i="1"/>
  <c r="N70" i="1"/>
  <c r="Q70" i="1" s="1"/>
  <c r="K85" i="1"/>
  <c r="O87" i="1"/>
  <c r="P89" i="1"/>
  <c r="P96" i="1"/>
  <c r="M98" i="1"/>
  <c r="P98" i="1" s="1"/>
  <c r="P103" i="1"/>
  <c r="M105" i="1"/>
  <c r="P105" i="1" s="1"/>
  <c r="N110" i="1"/>
  <c r="Q110" i="1" s="1"/>
  <c r="N111" i="1"/>
  <c r="Q111" i="1" s="1"/>
  <c r="M114" i="1"/>
  <c r="P114" i="1" s="1"/>
  <c r="N119" i="1"/>
  <c r="N121" i="1"/>
  <c r="N132" i="1"/>
  <c r="Q132" i="1" s="1"/>
  <c r="N135" i="1"/>
  <c r="N145" i="1"/>
  <c r="N147" i="1"/>
  <c r="N158" i="1"/>
  <c r="M159" i="1"/>
  <c r="Q165" i="1"/>
  <c r="M170" i="1"/>
  <c r="P170" i="1" s="1"/>
  <c r="M172" i="1"/>
  <c r="O180" i="1"/>
  <c r="M181" i="1"/>
  <c r="M177" i="1" s="1"/>
  <c r="M195" i="1"/>
  <c r="P195" i="1" s="1"/>
  <c r="N61" i="1"/>
  <c r="Q61" i="1" s="1"/>
  <c r="P67" i="1"/>
  <c r="P76" i="1"/>
  <c r="Q140" i="1"/>
  <c r="N48" i="1"/>
  <c r="Q48" i="1" s="1"/>
  <c r="N44" i="1"/>
  <c r="Q44" i="1" s="1"/>
  <c r="O48" i="1"/>
  <c r="N53" i="1"/>
  <c r="P56" i="1"/>
  <c r="N58" i="1"/>
  <c r="Q58" i="1" s="1"/>
  <c r="M70" i="1"/>
  <c r="P70" i="1" s="1"/>
  <c r="N80" i="1"/>
  <c r="K89" i="1"/>
  <c r="N108" i="1"/>
  <c r="Q108" i="1" s="1"/>
  <c r="N114" i="1"/>
  <c r="Q114" i="1" s="1"/>
  <c r="O118" i="1"/>
  <c r="P158" i="1"/>
  <c r="N181" i="1"/>
  <c r="Q181" i="1" s="1"/>
  <c r="M198" i="1"/>
  <c r="M197" i="1" s="1"/>
  <c r="O204" i="1"/>
  <c r="P216" i="1"/>
  <c r="P222" i="1"/>
  <c r="P21" i="1"/>
  <c r="N23" i="1"/>
  <c r="K23" i="1"/>
  <c r="Q23" i="1" s="1"/>
  <c r="N50" i="1"/>
  <c r="Q50" i="1" s="1"/>
  <c r="N21" i="1"/>
  <c r="K21" i="1"/>
  <c r="Q21" i="1" s="1"/>
  <c r="Q27" i="1"/>
  <c r="Q31" i="1"/>
  <c r="P36" i="1"/>
  <c r="P42" i="1"/>
  <c r="M47" i="1"/>
  <c r="P47" i="1" s="1"/>
  <c r="O47" i="1"/>
  <c r="N47" i="1"/>
  <c r="Q47" i="1" s="1"/>
  <c r="P53" i="1"/>
  <c r="P55" i="1"/>
  <c r="O22" i="1"/>
  <c r="M22" i="1"/>
  <c r="N22" i="1"/>
  <c r="Q22" i="1" s="1"/>
  <c r="M28" i="1"/>
  <c r="P28" i="1" s="1"/>
  <c r="O28" i="1"/>
  <c r="N28" i="1"/>
  <c r="Q28" i="1" s="1"/>
  <c r="P44" i="1"/>
  <c r="N49" i="1"/>
  <c r="Q49" i="1" s="1"/>
  <c r="M49" i="1"/>
  <c r="P49" i="1" s="1"/>
  <c r="O49" i="1"/>
  <c r="Q55" i="1"/>
  <c r="M31" i="1"/>
  <c r="M33" i="1"/>
  <c r="P33" i="1" s="1"/>
  <c r="M37" i="1"/>
  <c r="P37" i="1" s="1"/>
  <c r="M52" i="1"/>
  <c r="O97" i="1"/>
  <c r="N97" i="1"/>
  <c r="Q97" i="1" s="1"/>
  <c r="M183" i="1"/>
  <c r="P183" i="1" s="1"/>
  <c r="O183" i="1"/>
  <c r="M27" i="1"/>
  <c r="P27" i="1" s="1"/>
  <c r="M29" i="1"/>
  <c r="P29" i="1" s="1"/>
  <c r="N31" i="1"/>
  <c r="K32" i="1"/>
  <c r="Q32" i="1" s="1"/>
  <c r="N33" i="1"/>
  <c r="Q33" i="1" s="1"/>
  <c r="K34" i="1"/>
  <c r="Q34" i="1" s="1"/>
  <c r="N35" i="1"/>
  <c r="Q35" i="1" s="1"/>
  <c r="K36" i="1"/>
  <c r="Q36" i="1" s="1"/>
  <c r="N37" i="1"/>
  <c r="Q37" i="1" s="1"/>
  <c r="M46" i="1"/>
  <c r="P46" i="1" s="1"/>
  <c r="M48" i="1"/>
  <c r="P48" i="1" s="1"/>
  <c r="M50" i="1"/>
  <c r="P50" i="1" s="1"/>
  <c r="N52" i="1"/>
  <c r="Q52" i="1" s="1"/>
  <c r="K53" i="1"/>
  <c r="Q53" i="1" s="1"/>
  <c r="M61" i="1"/>
  <c r="P61" i="1" s="1"/>
  <c r="P60" i="1" s="1"/>
  <c r="N65" i="1"/>
  <c r="N67" i="1"/>
  <c r="Q67" i="1" s="1"/>
  <c r="N72" i="1"/>
  <c r="Q72" i="1" s="1"/>
  <c r="M75" i="1"/>
  <c r="K76" i="1"/>
  <c r="Q76" i="1" s="1"/>
  <c r="N79" i="1"/>
  <c r="Q79" i="1" s="1"/>
  <c r="K80" i="1"/>
  <c r="M84" i="1"/>
  <c r="P84" i="1" s="1"/>
  <c r="M88" i="1"/>
  <c r="P88" i="1" s="1"/>
  <c r="M97" i="1"/>
  <c r="P97" i="1" s="1"/>
  <c r="N98" i="1"/>
  <c r="Q98" i="1" s="1"/>
  <c r="O99" i="1"/>
  <c r="N99" i="1"/>
  <c r="Q99" i="1" s="1"/>
  <c r="Q115" i="1"/>
  <c r="N163" i="1"/>
  <c r="K163" i="1"/>
  <c r="N183" i="1"/>
  <c r="Q183" i="1" s="1"/>
  <c r="M35" i="1"/>
  <c r="P35" i="1" s="1"/>
  <c r="M65" i="1"/>
  <c r="P65" i="1" s="1"/>
  <c r="M72" i="1"/>
  <c r="P72" i="1" s="1"/>
  <c r="P106" i="1"/>
  <c r="N75" i="1"/>
  <c r="Q75" i="1" s="1"/>
  <c r="O79" i="1"/>
  <c r="N84" i="1"/>
  <c r="Q84" i="1" s="1"/>
  <c r="N88" i="1"/>
  <c r="Q88" i="1" s="1"/>
  <c r="P92" i="1"/>
  <c r="N100" i="1"/>
  <c r="Q100" i="1" s="1"/>
  <c r="O104" i="1"/>
  <c r="N104" i="1"/>
  <c r="Q104" i="1" s="1"/>
  <c r="M104" i="1"/>
  <c r="P104" i="1" s="1"/>
  <c r="N105" i="1"/>
  <c r="Q105" i="1" s="1"/>
  <c r="O106" i="1"/>
  <c r="N106" i="1"/>
  <c r="Q106" i="1" s="1"/>
  <c r="P115" i="1"/>
  <c r="N118" i="1"/>
  <c r="K118" i="1"/>
  <c r="Q119" i="1"/>
  <c r="K121" i="1"/>
  <c r="Q124" i="1"/>
  <c r="K126" i="1"/>
  <c r="Q128" i="1"/>
  <c r="K130" i="1"/>
  <c r="K135" i="1"/>
  <c r="Q137" i="1"/>
  <c r="K139" i="1"/>
  <c r="K143" i="1"/>
  <c r="Q145" i="1"/>
  <c r="K147" i="1"/>
  <c r="Q149" i="1"/>
  <c r="K151" i="1"/>
  <c r="Q151" i="1" s="1"/>
  <c r="Q159" i="1"/>
  <c r="Q161" i="1"/>
  <c r="O194" i="1"/>
  <c r="N194" i="1"/>
  <c r="Q194" i="1" s="1"/>
  <c r="M194" i="1"/>
  <c r="P194" i="1" s="1"/>
  <c r="P192" i="1" s="1"/>
  <c r="Q65" i="1"/>
  <c r="O90" i="1"/>
  <c r="N90" i="1"/>
  <c r="Q90" i="1" s="1"/>
  <c r="P95" i="1"/>
  <c r="P150" i="1"/>
  <c r="P178" i="1"/>
  <c r="N68" i="1"/>
  <c r="Q68" i="1" s="1"/>
  <c r="M86" i="1"/>
  <c r="P86" i="1" s="1"/>
  <c r="M90" i="1"/>
  <c r="P90" i="1" s="1"/>
  <c r="N91" i="1"/>
  <c r="Q91" i="1" s="1"/>
  <c r="O92" i="1"/>
  <c r="N92" i="1"/>
  <c r="Q92" i="1" s="1"/>
  <c r="M109" i="1"/>
  <c r="P109" i="1" s="1"/>
  <c r="M156" i="1"/>
  <c r="O156" i="1"/>
  <c r="N156" i="1"/>
  <c r="Q156" i="1" s="1"/>
  <c r="K195" i="1"/>
  <c r="N195" i="1"/>
  <c r="N210" i="1"/>
  <c r="Q210" i="1" s="1"/>
  <c r="M210" i="1"/>
  <c r="P210" i="1" s="1"/>
  <c r="O210" i="1"/>
  <c r="N86" i="1"/>
  <c r="Q86" i="1" s="1"/>
  <c r="O95" i="1"/>
  <c r="N95" i="1"/>
  <c r="Q95" i="1" s="1"/>
  <c r="Q103" i="1"/>
  <c r="N109" i="1"/>
  <c r="Q109" i="1" s="1"/>
  <c r="M120" i="1"/>
  <c r="P120" i="1" s="1"/>
  <c r="O120" i="1"/>
  <c r="N120" i="1"/>
  <c r="Q120" i="1" s="1"/>
  <c r="M125" i="1"/>
  <c r="P125" i="1" s="1"/>
  <c r="O125" i="1"/>
  <c r="N125" i="1"/>
  <c r="Q125" i="1" s="1"/>
  <c r="M129" i="1"/>
  <c r="P129" i="1" s="1"/>
  <c r="O129" i="1"/>
  <c r="N129" i="1"/>
  <c r="Q129" i="1" s="1"/>
  <c r="M133" i="1"/>
  <c r="P133" i="1" s="1"/>
  <c r="O133" i="1"/>
  <c r="N133" i="1"/>
  <c r="Q133" i="1" s="1"/>
  <c r="M138" i="1"/>
  <c r="P138" i="1" s="1"/>
  <c r="O138" i="1"/>
  <c r="N138" i="1"/>
  <c r="Q138" i="1" s="1"/>
  <c r="M142" i="1"/>
  <c r="P142" i="1" s="1"/>
  <c r="O142" i="1"/>
  <c r="N142" i="1"/>
  <c r="Q142" i="1" s="1"/>
  <c r="M146" i="1"/>
  <c r="P146" i="1" s="1"/>
  <c r="O146" i="1"/>
  <c r="N146" i="1"/>
  <c r="Q146" i="1" s="1"/>
  <c r="M150" i="1"/>
  <c r="O150" i="1"/>
  <c r="N150" i="1"/>
  <c r="Q150" i="1" s="1"/>
  <c r="K158" i="1"/>
  <c r="N168" i="1"/>
  <c r="Q168" i="1" s="1"/>
  <c r="M168" i="1"/>
  <c r="P168" i="1" s="1"/>
  <c r="O168" i="1"/>
  <c r="N187" i="1"/>
  <c r="Q187" i="1" s="1"/>
  <c r="M187" i="1"/>
  <c r="P187" i="1" s="1"/>
  <c r="N157" i="1"/>
  <c r="Q157" i="1" s="1"/>
  <c r="P162" i="1"/>
  <c r="N186" i="1"/>
  <c r="Q186" i="1" s="1"/>
  <c r="M186" i="1"/>
  <c r="P186" i="1" s="1"/>
  <c r="O186" i="1"/>
  <c r="Q202" i="1"/>
  <c r="N209" i="1"/>
  <c r="Q209" i="1" s="1"/>
  <c r="M209" i="1"/>
  <c r="P209" i="1" s="1"/>
  <c r="O209" i="1"/>
  <c r="M102" i="1"/>
  <c r="P102" i="1" s="1"/>
  <c r="P119" i="1"/>
  <c r="P124" i="1"/>
  <c r="P128" i="1"/>
  <c r="P132" i="1"/>
  <c r="P137" i="1"/>
  <c r="P141" i="1"/>
  <c r="P145" i="1"/>
  <c r="P149" i="1"/>
  <c r="P153" i="1"/>
  <c r="M157" i="1"/>
  <c r="P157" i="1" s="1"/>
  <c r="N167" i="1"/>
  <c r="Q167" i="1" s="1"/>
  <c r="M167" i="1"/>
  <c r="O167" i="1"/>
  <c r="K180" i="1"/>
  <c r="N180" i="1"/>
  <c r="N185" i="1"/>
  <c r="Q185" i="1" s="1"/>
  <c r="N205" i="1"/>
  <c r="Q205" i="1" s="1"/>
  <c r="M205" i="1"/>
  <c r="P205" i="1" s="1"/>
  <c r="O205" i="1"/>
  <c r="P208" i="1"/>
  <c r="N102" i="1"/>
  <c r="Q102" i="1" s="1"/>
  <c r="M122" i="1"/>
  <c r="P122" i="1" s="1"/>
  <c r="O122" i="1"/>
  <c r="M127" i="1"/>
  <c r="P127" i="1" s="1"/>
  <c r="O127" i="1"/>
  <c r="M131" i="1"/>
  <c r="P131" i="1" s="1"/>
  <c r="O131" i="1"/>
  <c r="M136" i="1"/>
  <c r="P136" i="1" s="1"/>
  <c r="O136" i="1"/>
  <c r="M140" i="1"/>
  <c r="P140" i="1" s="1"/>
  <c r="O140" i="1"/>
  <c r="M144" i="1"/>
  <c r="P144" i="1" s="1"/>
  <c r="O144" i="1"/>
  <c r="M148" i="1"/>
  <c r="P148" i="1" s="1"/>
  <c r="O148" i="1"/>
  <c r="M152" i="1"/>
  <c r="P152" i="1" s="1"/>
  <c r="O152" i="1"/>
  <c r="O157" i="1"/>
  <c r="M161" i="1"/>
  <c r="P161" i="1" s="1"/>
  <c r="O161" i="1"/>
  <c r="O164" i="1"/>
  <c r="N164" i="1"/>
  <c r="Q164" i="1" s="1"/>
  <c r="K174" i="1"/>
  <c r="N174" i="1"/>
  <c r="P181" i="1"/>
  <c r="N203" i="1"/>
  <c r="Q203" i="1" s="1"/>
  <c r="M203" i="1"/>
  <c r="P203" i="1" s="1"/>
  <c r="M204" i="1"/>
  <c r="P204" i="1" s="1"/>
  <c r="M206" i="1"/>
  <c r="P206" i="1" s="1"/>
  <c r="O206" i="1"/>
  <c r="O158" i="1"/>
  <c r="N162" i="1"/>
  <c r="Q162" i="1" s="1"/>
  <c r="P164" i="1"/>
  <c r="N169" i="1"/>
  <c r="Q169" i="1" s="1"/>
  <c r="M169" i="1"/>
  <c r="P169" i="1" s="1"/>
  <c r="O175" i="1"/>
  <c r="N175" i="1"/>
  <c r="Q175" i="1" s="1"/>
  <c r="N179" i="1"/>
  <c r="Q179" i="1" s="1"/>
  <c r="N188" i="1"/>
  <c r="Q188" i="1" s="1"/>
  <c r="M188" i="1"/>
  <c r="P188" i="1" s="1"/>
  <c r="N198" i="1"/>
  <c r="Q198" i="1" s="1"/>
  <c r="Q204" i="1"/>
  <c r="N208" i="1"/>
  <c r="Q208" i="1" s="1"/>
  <c r="N211" i="1"/>
  <c r="Q211" i="1" s="1"/>
  <c r="M211" i="1"/>
  <c r="P211" i="1" s="1"/>
  <c r="N176" i="1"/>
  <c r="Q176" i="1" s="1"/>
  <c r="N190" i="1"/>
  <c r="Q190" i="1" s="1"/>
  <c r="M190" i="1"/>
  <c r="P190" i="1" s="1"/>
  <c r="Q193" i="1"/>
  <c r="O196" i="1"/>
  <c r="N196" i="1"/>
  <c r="Q196" i="1" s="1"/>
  <c r="N201" i="1"/>
  <c r="Q201" i="1" s="1"/>
  <c r="M201" i="1"/>
  <c r="Q206" i="1"/>
  <c r="O213" i="1"/>
  <c r="N213" i="1"/>
  <c r="Q213" i="1" s="1"/>
  <c r="M213" i="1"/>
  <c r="P213" i="1" s="1"/>
  <c r="O215" i="1"/>
  <c r="N215" i="1"/>
  <c r="Q215" i="1" s="1"/>
  <c r="M215" i="1"/>
  <c r="P215" i="1" s="1"/>
  <c r="O217" i="1"/>
  <c r="N217" i="1"/>
  <c r="Q217" i="1" s="1"/>
  <c r="M217" i="1"/>
  <c r="P217" i="1" s="1"/>
  <c r="O219" i="1"/>
  <c r="N219" i="1"/>
  <c r="Q219" i="1" s="1"/>
  <c r="M219" i="1"/>
  <c r="P219" i="1" s="1"/>
  <c r="O221" i="1"/>
  <c r="N221" i="1"/>
  <c r="Q221" i="1" s="1"/>
  <c r="M221" i="1"/>
  <c r="P221" i="1" s="1"/>
  <c r="O223" i="1"/>
  <c r="N223" i="1"/>
  <c r="Q223" i="1" s="1"/>
  <c r="M223" i="1"/>
  <c r="P223" i="1" s="1"/>
  <c r="P159" i="1"/>
  <c r="Q170" i="1"/>
  <c r="O173" i="1"/>
  <c r="N173" i="1"/>
  <c r="Q173" i="1" s="1"/>
  <c r="N184" i="1"/>
  <c r="Q184" i="1" s="1"/>
  <c r="M184" i="1"/>
  <c r="P184" i="1" s="1"/>
  <c r="Q189" i="1"/>
  <c r="Q200" i="1"/>
  <c r="N207" i="1"/>
  <c r="Q207" i="1" s="1"/>
  <c r="M207" i="1"/>
  <c r="P207" i="1" s="1"/>
  <c r="Q212" i="1"/>
  <c r="Q216" i="1"/>
  <c r="Q218" i="1"/>
  <c r="Q222" i="1"/>
  <c r="M171" i="1" l="1"/>
  <c r="Q139" i="1"/>
  <c r="Q126" i="1"/>
  <c r="M54" i="1"/>
  <c r="M192" i="1"/>
  <c r="Q180" i="1"/>
  <c r="Q147" i="1"/>
  <c r="Q80" i="1"/>
  <c r="Q121" i="1"/>
  <c r="Q163" i="1"/>
  <c r="M38" i="1"/>
  <c r="P172" i="1"/>
  <c r="P171" i="1" s="1"/>
  <c r="P38" i="1"/>
  <c r="P54" i="1"/>
  <c r="P198" i="1"/>
  <c r="P197" i="1" s="1"/>
  <c r="Q143" i="1"/>
  <c r="Q130" i="1"/>
  <c r="Q118" i="1"/>
  <c r="P62" i="1"/>
  <c r="Q158" i="1"/>
  <c r="Q89" i="1"/>
  <c r="Q135" i="1"/>
  <c r="P116" i="1"/>
  <c r="P77" i="1"/>
  <c r="M77" i="1"/>
  <c r="P26" i="1"/>
  <c r="Q174" i="1"/>
  <c r="Q195" i="1"/>
  <c r="P177" i="1"/>
  <c r="M45" i="1"/>
  <c r="M51" i="1"/>
  <c r="P52" i="1"/>
  <c r="P51" i="1" s="1"/>
  <c r="M20" i="1"/>
  <c r="P22" i="1"/>
  <c r="P182" i="1"/>
  <c r="P45" i="1"/>
  <c r="M199" i="1"/>
  <c r="P201" i="1"/>
  <c r="P199" i="1" s="1"/>
  <c r="M166" i="1"/>
  <c r="M116" i="1"/>
  <c r="M60" i="1"/>
  <c r="M182" i="1"/>
  <c r="P20" i="1"/>
  <c r="M154" i="1"/>
  <c r="M73" i="1"/>
  <c r="P75" i="1"/>
  <c r="P73" i="1" s="1"/>
  <c r="M26" i="1"/>
  <c r="M30" i="1"/>
  <c r="P31" i="1"/>
  <c r="P30" i="1" s="1"/>
  <c r="M62" i="1"/>
  <c r="P167" i="1"/>
  <c r="P166" i="1" s="1"/>
  <c r="P156" i="1"/>
  <c r="P154" i="1" s="1"/>
  <c r="M224" i="1" l="1"/>
  <c r="P224" i="1"/>
  <c r="O228" i="1" s="1"/>
  <c r="O229" i="1" s="1"/>
  <c r="K227" i="1"/>
  <c r="O17" i="1" s="1"/>
  <c r="O227" i="1"/>
  <c r="K228" i="1"/>
  <c r="K229" i="1" l="1"/>
  <c r="Q17" i="1"/>
  <c r="L17" i="1"/>
</calcChain>
</file>

<file path=xl/sharedStrings.xml><?xml version="1.0" encoding="utf-8"?>
<sst xmlns="http://schemas.openxmlformats.org/spreadsheetml/2006/main" count="775" uniqueCount="548">
  <si>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</si>
  <si>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</si>
  <si>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10/02/2026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</si>
  <si>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</si>
  <si>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>CONTRATO Nº:</t>
  </si>
  <si>
    <t>037/2025</t>
  </si>
  <si>
    <t>Assinatura: 24/03/2025</t>
  </si>
  <si>
    <t>INÍCIO:</t>
  </si>
  <si>
    <t>TÉRMINO:</t>
  </si>
  <si>
    <r>
      <rPr>
        <b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>DISTRITO DE SÃO JACINTO, SÃO ROQUE DO CANAÃ-ES</t>
    </r>
  </si>
  <si>
    <t>PERÍODO:</t>
  </si>
  <si>
    <t xml:space="preserve">a </t>
  </si>
  <si>
    <t>PRAZO:</t>
  </si>
  <si>
    <t>240 DIAS + 90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</si>
  <si>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>DELFIN CONSTRUTORA LTDA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</si>
  <si>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</si>
  <si>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</si>
  <si>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</si>
  <si>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</si>
  <si>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</si>
  <si>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</si>
  <si>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</si>
  <si>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>1º REPLANILHAMENTO</t>
  </si>
  <si>
    <t>ACUMULADO ANTERIOR</t>
  </si>
  <si>
    <t>MEDIÇÃO 08</t>
  </si>
  <si>
    <t>TOTAL MEDIDO</t>
  </si>
  <si>
    <t>ACRÉSC.</t>
  </si>
  <si>
    <t>DECRÉSC.</t>
  </si>
  <si>
    <t>QUANT. ATUALIZADA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</si>
  <si>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</si>
  <si>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</si>
  <si>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</si>
  <si>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</si>
  <si>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</si>
  <si>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</si>
  <si>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</si>
  <si>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Barracão para almoxarifado área de 10.90m2, de chapa de compensado de 12mm e pontalete 8x8cm, piso cimentado e cobertura de telhas de fibrocimento de 6mm, incl. Ponto de luz, conf. Projeto (1 utilização)</t>
  </si>
  <si>
    <t>1.3</t>
  </si>
  <si>
    <t>Tapume telha metálica ondulada em aço galvalume 0,50mm branca h=2,20m, incl. Montagem estr. Mad. 8"x8", c/adesivo "der-es" 60x60cm a cada 10m, incl. Faixas pint. Esmalte sint. Cores azul c/ h=30cm e rosa c/ h=10cm (reaproveitamento 2x)</t>
  </si>
  <si>
    <t>m</t>
  </si>
  <si>
    <t>SERVIÇOS PRELIMINARES</t>
  </si>
  <si>
    <t>2.1</t>
  </si>
  <si>
    <t>Locação de obra com gabarito de madeira</t>
  </si>
  <si>
    <t>MOVIMENTAÇÃO DE TERRA</t>
  </si>
  <si>
    <t>3.1</t>
  </si>
  <si>
    <t>Escavação manual em material de 1a. Categoria, até 1.50 m de profundidade</t>
  </si>
  <si>
    <t>m3</t>
  </si>
  <si>
    <t>3.2</t>
  </si>
  <si>
    <t>Reaterro apiloado de cavas de fundação, em camadas de 20 cm</t>
  </si>
  <si>
    <t>3.3</t>
  </si>
  <si>
    <t>Aterro com areia em áreas de calçada, inclusive fornecimento e adensamento</t>
  </si>
  <si>
    <t>INFRAESTRUTURA</t>
  </si>
  <si>
    <t>4.1</t>
  </si>
  <si>
    <t>Fornecimento, preparo e aplicação de concreto magro com consumo mínimo de cimento de 250 kg/m3 (brita 1 e 2) - (5% de perdas já incluído no custo)</t>
  </si>
  <si>
    <t>4.2</t>
  </si>
  <si>
    <t>Fornecimento, preparo e aplicação de concreto fck=20 mpa (brita 1 e 2) - (5% de perdas já incluído no custo)</t>
  </si>
  <si>
    <t>4.3</t>
  </si>
  <si>
    <t>Fôrma de chapa compensada resinada 12mm, levando-se em conta a utilização 3 vezes (incluido o material, corte, montagem, escoramento e desfôrma)</t>
  </si>
  <si>
    <t>4.4</t>
  </si>
  <si>
    <t>Fornecimento, preparo e aplicação de concreto fck=25 mpa (brita 1 e 2) - (5% de perdas já incluído no custo)</t>
  </si>
  <si>
    <t>4.5</t>
  </si>
  <si>
    <t>Fornecimento, dobragem e colocação em fôrma, de armadura ca-60 b fina, diâmetro de 4.0 a 7.0mm</t>
  </si>
  <si>
    <t>kg</t>
  </si>
  <si>
    <t>4.6</t>
  </si>
  <si>
    <t>Fornecimento, dobragem e colocação em fôrma, de armadura ca-50 a média, diâmetro de 6.3 a 10.0 mm</t>
  </si>
  <si>
    <t>4.7</t>
  </si>
  <si>
    <t>Aplicação de lona plástica para execução de pavimentos de concreto</t>
  </si>
  <si>
    <t>m²</t>
  </si>
  <si>
    <t>SUPERESTRUTURA</t>
  </si>
  <si>
    <t>5.1</t>
  </si>
  <si>
    <t>Fôrma em chapa de madeira compensada plastificada 12mm para estrutura em geral, 5 reaproveitamentos, reforçada com sarrafos de madeira 2.5x10cm (incl material, corte, montagem, escoras em eucalipto e desforma)</t>
  </si>
  <si>
    <t>5.2</t>
  </si>
  <si>
    <t>5.3</t>
  </si>
  <si>
    <t>5.4</t>
  </si>
  <si>
    <t>5.5</t>
  </si>
  <si>
    <t>Laje pré-fabricada treliçada, sobrecarga 300 kg/m2, vão de 3.5m a 4.3m, capeamento 4cm, esp. 12cm, fck = 150 kg/cm2</t>
  </si>
  <si>
    <t>5.6</t>
  </si>
  <si>
    <t>Pintura impermeabilizante com igolflex ou equivalente a 3 demãos</t>
  </si>
  <si>
    <t>PAREDES E PAINÉIS</t>
  </si>
  <si>
    <t>6.1.1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</si>
  <si>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</si>
  <si>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6.1.2</t>
  </si>
  <si>
    <t>Verga/contraverga reta de concreto armado 10 x 5 cm, fck = 15 mpa, inclusive forma, armação e desforma</t>
  </si>
  <si>
    <t>6.1.3</t>
  </si>
  <si>
    <t>Chapisco de argamassa de cimento e areia média ou grossa lavada, no traço 1:3, espessura 5 mm</t>
  </si>
  <si>
    <t>6.1.4</t>
  </si>
  <si>
    <t>Emboço de argamassa de cimento, cal hidratada ch1 e areia média ou grossa lavada no traço 1:0.5:6, espessura 20 mm</t>
  </si>
  <si>
    <t>6.1.5</t>
  </si>
  <si>
    <t>Reboco de argamassa de cimento, cal hidratada ch1 e areia média ou grossa lavada no traço 1:0.5:6, espessura 5mm</t>
  </si>
  <si>
    <t>REVESTIMENTOS</t>
  </si>
  <si>
    <t>7.1</t>
  </si>
  <si>
    <t>Azulejo branco 15 x 15 cm, juntas a prumo, assentado com argamassa de cimento colante, inclusive rejuntamento com cimento branco, marcas de referência eliane, cecrisa ou portobello</t>
  </si>
  <si>
    <t>7.2</t>
  </si>
  <si>
    <t>Rodapé de mármore ou granito, assentado com argamassa de cimento, cal hidratada ch1 e areia no traço 1:0,5:8, incl. Rejuntamento com cimento branco, h=7cm</t>
  </si>
  <si>
    <t>PISOS</t>
  </si>
  <si>
    <t>8.1</t>
  </si>
  <si>
    <t>Piso argamassa alta resistência tipo granilite ou equiv de qualidade comprovada, esp de 10mm, com juntas plástica em quadros de 1m, na cor natural, com acabamento anti-derrapante mecanizado, inclusive regularização e=3.0cm</t>
  </si>
  <si>
    <t>8.2</t>
  </si>
  <si>
    <t>Piso argamassa alta resistência tipo granilite ou equiv de qualidade comprovada, esp de 10mm, com juntas plástica em quadros de 1m, na cor natural, com acabamento polido mecanizado, inclusive regularização e=3.0cm</t>
  </si>
  <si>
    <t>8.3</t>
  </si>
  <si>
    <t>Passeio de cimentado camurçado com argamassa de cimento e areia no traço 1:3 esp. 1.5cm, e lastro de concreto com 8cm de espessura, inclusive preparo de caixa</t>
  </si>
  <si>
    <t>8.4</t>
  </si>
  <si>
    <t>Fornecimento e assentamento de ladrilho hidráulico pastilhado, vermelho, dim. 20x20 cm, esp. 1.5cm, assentado com pasta de cimento colante, exclusive regularização e lastro</t>
  </si>
  <si>
    <t>8.5</t>
  </si>
  <si>
    <t>Soleira de granito esp. 2 cm e largura de 15 cm</t>
  </si>
  <si>
    <t>TETOS E FORROS</t>
  </si>
  <si>
    <t>9.1</t>
  </si>
  <si>
    <t>Forro de gesso acabamento tipo liso</t>
  </si>
  <si>
    <t>PINTURA</t>
  </si>
  <si>
    <t>10.1</t>
  </si>
  <si>
    <t>SOBRE PAREDES E FORROS</t>
  </si>
  <si>
    <t>10.1.1</t>
  </si>
  <si>
    <t>Emassamento de paredes e forros, com duas demãos de massa acrílica, marcas de referência suvinil, coral ou metalatex</t>
  </si>
  <si>
    <t>10.1.2</t>
  </si>
  <si>
    <t>Pintura em paredes e forros, aplicação manual, com três demão de tinta látex acrílico premium, referência coral e metalatex, inclusive uma demão de liquido selador acrílico, referência suvinil, coral ou metalatex ou equivalente</t>
  </si>
  <si>
    <t>10.2</t>
  </si>
  <si>
    <t>SOBRE MADEIRA</t>
  </si>
  <si>
    <t>10.2.1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</si>
  <si>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</si>
  <si>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10.2.2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</si>
  <si>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</si>
  <si>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10.3</t>
  </si>
  <si>
    <t>SOBRE METAL</t>
  </si>
  <si>
    <t>10.3.1</t>
  </si>
  <si>
    <t>Pintura sobre metal, aplicação manual, com duas demãos de tinta esmalte sintético, referência suvinil, coral ou metalatex, inclusive uma demão de fundo anticorrosivo</t>
  </si>
  <si>
    <t>10.4</t>
  </si>
  <si>
    <t>SOBRE PISOS</t>
  </si>
  <si>
    <t>10.4.1</t>
  </si>
  <si>
    <t>Pintura sobre concreto ou blocos cerâmicos aparentes, aplicação manual, com duas demãos de verniz acrílico a base de água, acabamento fosco, referência suvinil, coral, metalatex ou equivalente</t>
  </si>
  <si>
    <t>VIDROS E ESPELHOS</t>
  </si>
  <si>
    <t>11.1</t>
  </si>
  <si>
    <t>Vidro plano transparente liso, com 4 mm de espessura</t>
  </si>
  <si>
    <t>11.2</t>
  </si>
  <si>
    <t>Espelho para banheiros espessura 4 mm, incluindo chapa compensada 10 mm, moldura de alumínio em perfil l 3/4", fixado com parafusos cromados</t>
  </si>
  <si>
    <t>11.3</t>
  </si>
  <si>
    <t>Instalação de vidro temperado, e = 10 mm, encaixado em perfil u</t>
  </si>
  <si>
    <t>INSTALAÇÕES ELÉTRICAS</t>
  </si>
  <si>
    <t>12.1</t>
  </si>
  <si>
    <t>PADRÃO DE ENERGIA</t>
  </si>
  <si>
    <t>12.1.1</t>
  </si>
  <si>
    <t>Padrão de entrada de energia elétrica, trifásico, entrada aérea, a 4 fios, carga instalada em muro de 26001 até 34000w - 220/127v</t>
  </si>
  <si>
    <t>und</t>
  </si>
  <si>
    <t>12.1.2</t>
  </si>
  <si>
    <t>Mureta de medição utilizando arg. Cimento, cal e areia, dimensões 1100x2000x200mm, com pilares e cintas, revestido com chapisco e reboco, inclusive pintura emassamento e pintura acrílica a três demãos, exclusive cobertura</t>
  </si>
  <si>
    <t>12.2</t>
  </si>
  <si>
    <t>QUADRO DE DISTRIBUIÇÃO</t>
  </si>
  <si>
    <t>12.2.1</t>
  </si>
  <si>
    <t>Quadro de distribuição de energia, de embutir, com 24 divisões modulares, com barramento</t>
  </si>
  <si>
    <t>12.3</t>
  </si>
  <si>
    <t>12.3.1</t>
  </si>
  <si>
    <t>Mini-disjuntor monopolar 10a, curva c, 5ka, 127/220vca, referência siemens, ge, schneider ou equivalente</t>
  </si>
  <si>
    <t>12.3.2</t>
  </si>
  <si>
    <t>Mini-disjuntor monopolar 16a, curva c, 5ka, 127/220vca, referência siemens, ge, schneider ou equivalente</t>
  </si>
  <si>
    <t>12.3.3</t>
  </si>
  <si>
    <t>Mini-disjuntor monopolar 25a, curva c, 5ka, 127/220vca, referência siemens, ge, schneider ou equivalente</t>
  </si>
  <si>
    <t>12.3.4</t>
  </si>
  <si>
    <t>Mini-disjuntor monopolar 32a, curva c, 5ka, 127/220vca, referência siemens, ge, schneider ou equivalente</t>
  </si>
  <si>
    <t>12.3.5</t>
  </si>
  <si>
    <t>Mini-disjuntor monopolar 40a, curva c, 5ka, 127/220vca, referência siemens, ge, schneider ou equivalente</t>
  </si>
  <si>
    <t>12.3.6</t>
  </si>
  <si>
    <t>Mini-disjuntor bipolar 16a, curva c, 5ka, 127/220vca, referência siemens, ge, schneider ou equivalente</t>
  </si>
  <si>
    <t>12.3.7</t>
  </si>
  <si>
    <t>Mini-disjuntor tripolar 90 a, curva c, 5ka, 127/220vca, referência siemens, ge, schneider ou equivalente</t>
  </si>
  <si>
    <t>12.3.8</t>
  </si>
  <si>
    <t>Interruptor diferencial bipolar dr 25a, 30ma ? 6ka, referência siemens, schneider, weg ou equivalente</t>
  </si>
  <si>
    <t>12.3.9</t>
  </si>
  <si>
    <t>Interruptor diferencial bipolar dr 40a, 30ma ? 6ka, referência siemens, schneider, weg ou equivalente</t>
  </si>
  <si>
    <t>12.4</t>
  </si>
  <si>
    <t>PONTOS ELÉTRICOS/ CABOS E ELETRODUTOS</t>
  </si>
  <si>
    <t>12.4.1</t>
  </si>
  <si>
    <t>Ponto padrão de luz no teto - considerando eletroduto pvc rígido de 3/4" inclusive conexões (4.5m), fio isolado pvc de 2.5mm2 (16.2m) e caixa pvc 4x4" (1 und)</t>
  </si>
  <si>
    <t>12.4.2</t>
  </si>
  <si>
    <t>Ponto padrão de luz na parede - considerando eletroduto pvc rígido de 3/4" inclusive conexões (4.5m), fio isolado pvc de 2.5mm2 (16.2m) e caixa pvc 4x2" (1 und)</t>
  </si>
  <si>
    <t>12.4.3</t>
  </si>
  <si>
    <t>Ponto padrão de tomada para ar refrigerado - considerando eletroduto pvc rígido de 3/4" inclusive conexões (6.0m), fio isolado pvc de 4.0mm2 (21.6m) e caixa pvc 4x2" (1 und)</t>
  </si>
  <si>
    <t>12.4.4</t>
  </si>
  <si>
    <t>Ponto padrão de interruptor de 1 tecla paralelo - considerando eletroduto pvc rígido de 3/4" inclusive conexões (8.5m), fio isolado pvc de 2.5mm2 (28.8m) e caixa pvc 4x2" (1 und)</t>
  </si>
  <si>
    <t>12.4.5</t>
  </si>
  <si>
    <t>Ponto padrão de interruptor de 1 tecla simples e 1 tomada dois pólos mais terra 10a/250v - considerando eletroduto pvc rígido de 3/4" inclusive conexões (4.5m), fio isolado pvc de 2.5mm2 (19.4m) e caixa pvc 4x2" (1 und)</t>
  </si>
  <si>
    <t>12.4.6</t>
  </si>
  <si>
    <t>Ponto padrão de ventilador no teto - considerando eletroduto pvc rígido de 3/4" inclusive conexões (4.5m), fio isolado pvc de 2.5mm2 (21.6m) e caixa pvc 4x4" (1 und)</t>
  </si>
  <si>
    <t>12.4.7</t>
  </si>
  <si>
    <t>Ponto padrão de tomada 2 pólos mais terra - considerando eletroduto pvc rígido de 3/4" inclusive conexões (5.0m), fio isolado pvc de 2.5mm2 (16.5m) e caixa pvc 4x2" (1 und)</t>
  </si>
  <si>
    <t>12.4.8</t>
  </si>
  <si>
    <t>Cabo de cobre termoplástico (pvc) flexível isolado 450/750v, antichama bwf livre de chumbo, 70ºc - 2,5mm2</t>
  </si>
  <si>
    <t>12.4.9</t>
  </si>
  <si>
    <t>Cabo de cobre termoplástico (pvc) flexível isolado 450/750v, antichama bwf livre de chumbo, 70ºc ? 4,0mm2</t>
  </si>
  <si>
    <t>12.4.10</t>
  </si>
  <si>
    <t>Cabo de cobre termoplástico (pvc) flexível isolado 450/750v, antichama bwf livre de chumbo, 70ºc ? 10,0mm2</t>
  </si>
  <si>
    <t>12.4.11</t>
  </si>
  <si>
    <t>Cabo de cobre termoplástico (pvc) flexível isolado 450/750v, antichama bwf livre de chumbo, 70ºc ? 25,0mm2</t>
  </si>
  <si>
    <t>12.4.12</t>
  </si>
  <si>
    <t>Eletroduto de pvc rígido roscável, diâmetro 3/4", inclusive conexões</t>
  </si>
  <si>
    <t>12.4.13</t>
  </si>
  <si>
    <t>Eletroduto de pvc rígido roscável, diâmetro 1", inclusive conexões</t>
  </si>
  <si>
    <t>12.5</t>
  </si>
  <si>
    <t>TOMADAS E INTERRUPTORES</t>
  </si>
  <si>
    <t>12.5.1</t>
  </si>
  <si>
    <t>Interruptor de uma tecla paralelo 10a/250v, com placa 4x2"</t>
  </si>
  <si>
    <t>12.5.2</t>
  </si>
  <si>
    <t>Interruptor de uma tecla simples 10a/250v e uma tomada 3 polos 10a/250v, padrão brasileiro, nbr 14136, linha branca, com placa 4x2"</t>
  </si>
  <si>
    <t>12.5.3</t>
  </si>
  <si>
    <t>Tomada padrão brasileiro linha branca, nbr 14136 2 polos + terra 10a/250v, com placa 4x2"</t>
  </si>
  <si>
    <t>12.5.4</t>
  </si>
  <si>
    <t>Tomada padrão brasileiro linha branca, nbr 14136 2 polos + terra 20a/250v, com placa 4x2"</t>
  </si>
  <si>
    <t>12.6</t>
  </si>
  <si>
    <t>APARELHOS ELÉTRICOS</t>
  </si>
  <si>
    <t>12.6.1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</si>
  <si>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</si>
  <si>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12.6.2</t>
  </si>
  <si>
    <t>Arandela com lâmpada incandescente de 100w</t>
  </si>
  <si>
    <t>12.6.3</t>
  </si>
  <si>
    <t>Ventilador de teto base madeira sem alojamento para luminária, ref. Tron ou equivalente, com comando de interruptor simples, sem dimer para regulagem de velocidade</t>
  </si>
  <si>
    <t>INSTALAÇÕES HIDROSSANITÁRIAS</t>
  </si>
  <si>
    <t>13.1</t>
  </si>
  <si>
    <t>PONTOS DE ÁGUA E ESGOTO</t>
  </si>
  <si>
    <t>13.1.1</t>
  </si>
  <si>
    <t>Ponto de água fria (lavatório, tanque, pia de cozinha, etc...)</t>
  </si>
  <si>
    <t>pt</t>
  </si>
  <si>
    <t>13.1.2</t>
  </si>
  <si>
    <t>Ponto para esgoto primário (vaso sanitário)</t>
  </si>
  <si>
    <t>13.1.3</t>
  </si>
  <si>
    <t>Ponto para esgoto secundário (pia, lavatório, mictório, tanque, bidê, etc...)</t>
  </si>
  <si>
    <t>13.1.4</t>
  </si>
  <si>
    <t>Ponto com registro de pressão (chuveiro, caixa de descarga, etc...)</t>
  </si>
  <si>
    <t>13.1.5</t>
  </si>
  <si>
    <t>Ponto para ralo sifonado, inclusive ralo sifonado 100 x 40 mm c/ grelha em pvc</t>
  </si>
  <si>
    <t>13.2</t>
  </si>
  <si>
    <t>TORNEIRAS, REGISTROS E VÁLVULAS – REDE DE ÁGUA FRIA</t>
  </si>
  <si>
    <t>13.2.1</t>
  </si>
  <si>
    <t>Padrão de entrada d' água com cavalete de pvc para hidrômetro com diâmetro de 3/4" - padrão 1c da cesan. Instalado em vão de muro protegido com gradeamento. Inclusive base de concreto magro, tubulação, conexões e registro. Conferir detalhe.</t>
  </si>
  <si>
    <t>13.2.2</t>
  </si>
  <si>
    <t>Adaptador de pvc soldável com flanges livres para caixa d'água, diâmetro 25mm x 3/4"</t>
  </si>
  <si>
    <t>13.2.3</t>
  </si>
  <si>
    <t>Adaptador de pvc soldável com flanges livres para caixa d'água, diâmetro 40mm x 1 1/4"</t>
  </si>
  <si>
    <t>13.2.4</t>
  </si>
  <si>
    <t>Torneira de bóia de pvc, diâm. 1" (25mm)</t>
  </si>
  <si>
    <t>13.2.5</t>
  </si>
  <si>
    <t>Registro de gaveta bruto diam. 25mm (1")</t>
  </si>
  <si>
    <t>13.2.6</t>
  </si>
  <si>
    <t>Registro de gaveta bruto diam. 32mm (11/4")</t>
  </si>
  <si>
    <t>13.2.7</t>
  </si>
  <si>
    <t>Registro de gaveta bruto diam. 40mm (11/2")</t>
  </si>
  <si>
    <t>13.2.8</t>
  </si>
  <si>
    <t>Torneira pressão cromada, diam. 1/2" para tanque, marcas de referência fabrimar, deca ou docol</t>
  </si>
  <si>
    <t>13.2.9</t>
  </si>
  <si>
    <t>Torneira pressão cromada diam. 1/2" para pia, marcas de referência fabrimar, deca ou docol</t>
  </si>
  <si>
    <t>13.2.10</t>
  </si>
  <si>
    <t>Torneira para lavatório linha anti-vandalismo, marcas de referência fabrimar, deca ou docol</t>
  </si>
  <si>
    <t>13.3</t>
  </si>
  <si>
    <t>13.3.1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</si>
  <si>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</si>
  <si>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13.3.2</t>
  </si>
  <si>
    <t>Bacia sifonada de louça branca com caixa acoplada, inclusive acessórios</t>
  </si>
  <si>
    <t>13.3.3</t>
  </si>
  <si>
    <t>Barra de apoio reta em aço inox 304 p/ portadores de necessidades especiais (nbr 9050), largura 40 cm</t>
  </si>
  <si>
    <t>13.3.4</t>
  </si>
  <si>
    <t>Barra de apoio reta em aço inox 304 p/ portadores de necessidades especiais (nbr 9050), largura 60 cm</t>
  </si>
  <si>
    <t>13.3.5</t>
  </si>
  <si>
    <t>Barra de apoio reta em aço inox 304 p/ portadores de necessidades especiais (nbr 9050), largura 80 cm</t>
  </si>
  <si>
    <t>13.3.6</t>
  </si>
  <si>
    <t>Ducha manual acqua jet , linha aquarius, com registro ref.C 2195, marcas de referência fabrimar, deca ou docol</t>
  </si>
  <si>
    <t>13.3.7</t>
  </si>
  <si>
    <t>Lavatório de louça branca com coluna, marcas de referência deca, celite ou ideal standard, inclusive sifão, válvula e engates cromados, exclusive torneira.</t>
  </si>
  <si>
    <t>13.3.8</t>
  </si>
  <si>
    <t>Lavatório de louça branca com coluna suspensa, linha vogue plus confort para portadores de necessidades especiais, marca de referencia deca, celite ou ideal standart, inclusive valvula, sifão e engates, exclusive torneira</t>
  </si>
  <si>
    <t>13.3.9</t>
  </si>
  <si>
    <t>Cuba p/ panelões de aço inox 80x60x40 cm, marcas de referência fisher, metalpress ou mekal, inclusive válvula metal 1 1/4" e sifão cromado 1 x 1 1/2", excl. Torneira</t>
  </si>
  <si>
    <t>13.3.10</t>
  </si>
  <si>
    <t>Tanque em mármore sintético com 2 bojos, inclusive válvula e sifão em pvc</t>
  </si>
  <si>
    <t>13.3.11</t>
  </si>
  <si>
    <t>Reservatório de polietileno de 1500l, inclusive peça 6x16cm para apoio, exclusive flanges e torneira de bóia</t>
  </si>
  <si>
    <t>13.3.12</t>
  </si>
  <si>
    <t>Tampa para ralo, em aço inox, de 100x100mm</t>
  </si>
  <si>
    <t>13.3.13</t>
  </si>
  <si>
    <t>Fornecimento e espalhamento de brita 1 ou 2</t>
  </si>
  <si>
    <t>13.3.14</t>
  </si>
  <si>
    <t>Fossa séptica de anéis pré-moldados de concreto, diâmetro 1.20 m, altura útil de 1.70m, completa, incluindo tampa c/visita de 60cm, concreto p/fundo esp.10 cm, e tubo para ligação ao filtro</t>
  </si>
  <si>
    <t>13.3.15</t>
  </si>
  <si>
    <t>Filtro anaeróbio de anéis pré-moldados de concreto, diâmetro de 1.20m, altura útil de 1.80m, completo, incl. Tampa c/visita de 60 cm, concreto p/fundo esp.10cm e tubulação de saída de esgoto</t>
  </si>
  <si>
    <t>13.3.16</t>
  </si>
  <si>
    <t>Alvenaria de vedação de blocos cerâmicos maciços de 5x10x20cm (espessura 10cm) e argamassa de assentamento com preparo em betoneira para construção de sumidouro</t>
  </si>
  <si>
    <t>13.3.17</t>
  </si>
  <si>
    <t>Papeleira de parede em metal cromado sem tampa, incluso fixação</t>
  </si>
  <si>
    <t>13.3.18</t>
  </si>
  <si>
    <t>Dispenser para papel toalha interfolhada, incluso fixação</t>
  </si>
  <si>
    <t>13.3.19</t>
  </si>
  <si>
    <t>Saboneteira plástica tipo dispense para sabonete líquido com reservatório 800 a 1500 ml, incluso fixação</t>
  </si>
  <si>
    <t>ESQUADRIAS</t>
  </si>
  <si>
    <t>14.1</t>
  </si>
  <si>
    <t>MADEIRA</t>
  </si>
  <si>
    <t>14.1.1</t>
  </si>
  <si>
    <t>Marco de madeira de lei de 1ª (peroba, ipê, angelim pedra ou equivalente) com 15x3 cm de batente, nas dimensões de 0.70 x 2.10 m</t>
  </si>
  <si>
    <t>14.1.2</t>
  </si>
  <si>
    <t>Marco de madeira de lei de 1ª (peroba, ipê, angelim pedra ou equivalente) com 15x3 cm de batente, nas dimensões de 0.80 x 2.10 m</t>
  </si>
  <si>
    <t>14.1.3</t>
  </si>
  <si>
    <t>Porta em madeira de lei tipo angelim pedra ou equiv.C/enchimento em madeira 1a.Qualidade Esp. 30mm p/ pintura, inclusive alizares, dobradiças e fechadura externa em latão cromado lafonte ou equiv., Exclusive marco, nas dim.: 0.70 x 2.10 m</t>
  </si>
  <si>
    <t>14.1.4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</si>
  <si>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</si>
  <si>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14.2</t>
  </si>
  <si>
    <t>METÁLICA</t>
  </si>
  <si>
    <t>14.2.1</t>
  </si>
  <si>
    <t>Janela de correr para vidro em alumínio anodizado cor natural, linha 25, completa, incl. Puxador com tranca, alizar, caixilho e contramarco, exclusive vidro</t>
  </si>
  <si>
    <t>14.2.2</t>
  </si>
  <si>
    <t>Báscula para vidro em alumínio anodizado cor natural, linha 25, completa, com tranca, caixilho, alizar e contramarco, exclusive vidro</t>
  </si>
  <si>
    <t>14.2.3</t>
  </si>
  <si>
    <t>Grade de ferro em barra chata, inclusive chumbamento</t>
  </si>
  <si>
    <t>14.2.4</t>
  </si>
  <si>
    <t>Porta de abrir tipo veneziana em alumínio anodizado, linha 25, completa, incl. Puxador com tranca, caixilho, alizar e contramarco</t>
  </si>
  <si>
    <t>14.2.5</t>
  </si>
  <si>
    <t>Portão de ferro de abrir em barra chata, chapa e tubo, inclusive chumbamento</t>
  </si>
  <si>
    <t>CAIXAS E BANCADAS</t>
  </si>
  <si>
    <t>15.1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</si>
  <si>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</si>
  <si>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15.2</t>
  </si>
  <si>
    <t>Caixa de passagem de alvenaria de blocos cerâmicos 10 furos 10x20x20cm dimensões de 50x50x50cm, com revestimento interno em chapisco e reboco, tampa de concreto esp.5cm e lastro de brita 5 cm</t>
  </si>
  <si>
    <t>15.3</t>
  </si>
  <si>
    <t>Caixa de gordura de alv. Bloco concreto 9x19x39cm, dim.60x60cm e hmáx=1m, com tampa em concreto esp.5cm, lastro concreto esp.10cm, revestida intern. C/ chapisco e reboco impermeab, escavação, reaterro e parede interna em concreto</t>
  </si>
  <si>
    <t>15.4</t>
  </si>
  <si>
    <t>Bancada de granito com espessura de 2 cm</t>
  </si>
  <si>
    <t>COBERTURA</t>
  </si>
  <si>
    <t>16.1</t>
  </si>
  <si>
    <t>Impermeabilização, empregando argamassa de cimento e areia sem peneirar no traço 1:3 com aditivo impermeabilizado tipo sika 1 ou equivalente, espessura de 2 cm</t>
  </si>
  <si>
    <t>16.2</t>
  </si>
  <si>
    <t>Calha de concreto armado fck=15 mpa em "u" nas dimensões de 38 x 56 cm conforme detalhes em projeto</t>
  </si>
  <si>
    <t>16.3</t>
  </si>
  <si>
    <t>Estrut. Metálica p/ quadra poliesp. Coberta constituída por perfis formados a frio, aço estrutural astm a-570 g33 (terças) astm a-36 (demais perfis) c/ o sistema de trat. E pint conf descrito em notas da planilha</t>
  </si>
  <si>
    <t>16.4</t>
  </si>
  <si>
    <t>Rufo de chapa metálica nº 26 com largura de 30 cm</t>
  </si>
  <si>
    <t>16.5</t>
  </si>
  <si>
    <t>Telha em aço galvalume trapezoidal 40, e=0.43mm, inclusive acessório de fixação Ref. Santo André, Eternit, Metform ou equivalente.</t>
  </si>
  <si>
    <t>INSTALAÇÕES DE INCÊNDIO</t>
  </si>
  <si>
    <t>17.1</t>
  </si>
  <si>
    <t>Placa de sinalização de segurança codigo 14 - 315/158(nbr 13.434); código s3(nt 14/2010-es) ("saida de emergência" - seta vertical)</t>
  </si>
  <si>
    <t>17.2</t>
  </si>
  <si>
    <t>Extintor de incêndio portátil de pó químico abc com capacidade 2a-20b:c (4 kg), inclusive suporte para fixação, exclusive placa sinalizadora em pvc fotoluminescente</t>
  </si>
  <si>
    <t>17.3</t>
  </si>
  <si>
    <t>Guarda corpo de tubo de ferro galvanizado, diâm. 3" e 2", h=0.8 m inclusive pintura a óleo ou esmalte</t>
  </si>
  <si>
    <t>17.4</t>
  </si>
  <si>
    <t>Ponto para iluminação de emergência completo, inclusive bloco autônomo de iluminação 2x9w com tomada universal</t>
  </si>
  <si>
    <t>REDE DE LÓGICA</t>
  </si>
  <si>
    <t>18.1</t>
  </si>
  <si>
    <t>Espelho 4" x 2" com conector rj 45 fêmea cat. 5e</t>
  </si>
  <si>
    <t>18.2</t>
  </si>
  <si>
    <t>Conector rj 45 macho</t>
  </si>
  <si>
    <t>18.3</t>
  </si>
  <si>
    <t>Fornecimento e instalação de cabo de rede par trançado 4 pares categoria 5e</t>
  </si>
  <si>
    <t>18.4</t>
  </si>
  <si>
    <t>Switch 24 portas rj-45 10/100 + 2 10/100/1000, inclusive fixação em rack 19"</t>
  </si>
  <si>
    <t>18.5</t>
  </si>
  <si>
    <t>Patch panel 24 portas rj45/idc cat.5e, inclusive fixação em rack 19"</t>
  </si>
  <si>
    <t>18.6</t>
  </si>
  <si>
    <t>Fornecimento e instalação de mini rack de parede padrão 19" - 08 u´s x 470mm</t>
  </si>
  <si>
    <t>18.7</t>
  </si>
  <si>
    <t>Caixa de telefone em chapa de aço padrão telebras do tipo cie-7 1500x1500x150 mm</t>
  </si>
  <si>
    <t>18.8</t>
  </si>
  <si>
    <t>Guia de cabos fechado horizontal padrão 19" - 2 u´s, inclusive fixação em rack 19"</t>
  </si>
  <si>
    <t>18.9</t>
  </si>
  <si>
    <t>Calha com 8 tomadas 20a, inclusive fixação em rack padrão 19", com chicote de 2 metros de comprimento</t>
  </si>
  <si>
    <t>SERVIÇOS COMPLEMENTARES</t>
  </si>
  <si>
    <t>19.1</t>
  </si>
  <si>
    <t>Limpeza geral da obra (edificação)</t>
  </si>
  <si>
    <t>19.2</t>
  </si>
  <si>
    <t>Escada tipo marinheiro de tubo de ferro 1" e 3/4", com h=4.20m, para acesso a caixa d'água, inclusive pintura em esmalte sintético, conforme detalhe em projeto</t>
  </si>
  <si>
    <t>19.3</t>
  </si>
  <si>
    <t>Parede com sistema em chapas de gesso para drywall, uso interno, com duas faces duplas e estrutura metálica com guias duplas para paredes com área líquida maior ou igual a 6 m2, com vãos</t>
  </si>
  <si>
    <t>19.4</t>
  </si>
  <si>
    <t>Revestimento em ACM e= 3mm, para fachada acabada, instalado no local, incluindo todos os acessórios de fixação, prevendo os recortes e acabamentos nas esquadrias, arestas e demais componentes da fachada, cores a definir em projeto</t>
  </si>
  <si>
    <t>ADMINISTRAÇÃO LOCAL</t>
  </si>
  <si>
    <t>20.1</t>
  </si>
  <si>
    <t>Administração local</t>
  </si>
  <si>
    <t>ITENS NOVOS</t>
  </si>
  <si>
    <t>21.1</t>
  </si>
  <si>
    <t>Alvenaria de blocos de concreto estrut. (9x19x39cm) cheios, com resistência mín. compr. 15MPa, assentados c/ arg. de cimento e areia no traço 1:4, esp. juntas 10mm e esp. da parede s/ revest. 9cm</t>
  </si>
  <si>
    <t>21.2</t>
  </si>
  <si>
    <t>Peitoril de granito cinza polido, 15 cm, esp. 3cm</t>
  </si>
  <si>
    <t>21.3</t>
  </si>
  <si>
    <t>Chapim de granito cinza andorinha, c/ largura = 18 cm, esp = 2 cm</t>
  </si>
  <si>
    <t>21.4</t>
  </si>
  <si>
    <t>Rejuntamento empregando argamassa para rejunte, esp. 5mm</t>
  </si>
  <si>
    <t>21.5</t>
  </si>
  <si>
    <t>Chapisco com argamassa de cimento e areia média ou grossa lavada no traço 1:3, espessura 5 mm</t>
  </si>
  <si>
    <t>21.6</t>
  </si>
  <si>
    <t>Reboco tipo paulista de argamassa de cimento, cal hidratada CH1 e areia lavada traço 1:0.5:6, espessura 25 mm</t>
  </si>
  <si>
    <t>21.7</t>
  </si>
  <si>
    <t>Emassamento de paredes e forros, com duas demãos de massa corrida, referência Suvinil, Coral, Metalatex ou equivalente, inclusive uma demão de liquido selador PVA, referência Suvinil, Coral ou Metalatex ou equivalente</t>
  </si>
  <si>
    <t>21.8</t>
  </si>
  <si>
    <t>Pintura com tinta à base de resinas acrílicas, marcas de referencia Suvinil, Coral ou Novacor, sobre piso de concreto a duas demãos</t>
  </si>
  <si>
    <t>21.9</t>
  </si>
  <si>
    <t>Mini-Disjuntor monopolar 20A, curva C, 5kA, 127/220Vca, referência Siemens, GE, Schneider ou equivalente</t>
  </si>
  <si>
    <t>21.10</t>
  </si>
  <si>
    <t>Mini-Disjuntor bipolar 25A, curva C, 5kA, 127/220Vca, referência Siemens, GE, Schneider ou equivalente</t>
  </si>
  <si>
    <t>21.11</t>
  </si>
  <si>
    <t>Mini-Disjuntor bipolar 32A, curva C, 5kA, 127/220Vca, referência Siemens, GE, Schneider ou equivalente</t>
  </si>
  <si>
    <t>21.12</t>
  </si>
  <si>
    <t xml:space="preserve"> Terminal de compressão para cabo de 2,50 mm2 - fornecimento e instalação</t>
  </si>
  <si>
    <t>21.13</t>
  </si>
  <si>
    <t xml:space="preserve"> Terminal de compressão para cabo de 4,00 mm2 - fornecimento e instalação</t>
  </si>
  <si>
    <t>21.14</t>
  </si>
  <si>
    <t xml:space="preserve"> Terminal de compressão para cabo de 10 mm2 - fornecimento e instalação</t>
  </si>
  <si>
    <t>21.15</t>
  </si>
  <si>
    <t xml:space="preserve"> Terminal de compressão para cabo de 25 mm2 - fornecimento e instalação</t>
  </si>
  <si>
    <t>21.16</t>
  </si>
  <si>
    <t>Ponto de válvula de descarga, inclusive válvula e acabamento anti-vandalismo cromado referência Docol, Fabrimar e Deca</t>
  </si>
  <si>
    <t>21.17</t>
  </si>
  <si>
    <t>Tubo de PVC rígido soldável branco, para esgoto, série normal, diâmetro 50mm (2"), inclusive conexões</t>
  </si>
  <si>
    <t>21.18</t>
  </si>
  <si>
    <t>Tubo de PVC rígido soldável branco, para esgoto, série normal, diâmetro 100mm (4"), inclusive conexões</t>
  </si>
  <si>
    <t>21.19</t>
  </si>
  <si>
    <t>Tubo de PVC rígido soldável marrom, DN 25mm (3/4"), inclusive conexões</t>
  </si>
  <si>
    <t>21.20</t>
  </si>
  <si>
    <t>Tanque de mármore sintético com um bojo, inclusive válvula e sifão em PVC</t>
  </si>
  <si>
    <t>21.21</t>
  </si>
  <si>
    <t>SUPORTE MÃO FRANCESA EM ACO, ABAS IGUAIS 40 CM, CAPACIDADE MINIMA 70 KG, BRANCO - FORNECIMENTO E INSTALAÇÃO. AF_01/2020</t>
  </si>
  <si>
    <t>UN</t>
  </si>
  <si>
    <t>21.22</t>
  </si>
  <si>
    <t>Tubo de PVC rígido soldável branco, para esgoto, série normal, diâmetro 150mm (6"), inclusive conexões</t>
  </si>
  <si>
    <t>21.23</t>
  </si>
  <si>
    <t>Caixa de passagem 400x400x120mm, chapa 18, com tampa parafusada</t>
  </si>
  <si>
    <t>21.24</t>
  </si>
  <si>
    <t>Locação de andaime metálico para fachada - tipo torre (aluguel mensal)</t>
  </si>
  <si>
    <t>TOTAIS</t>
  </si>
  <si>
    <t xml:space="preserve">Valor pactuado em contrato: </t>
  </si>
  <si>
    <t>POSIÇÃO FINANCEIRA DO CONTRATO</t>
  </si>
  <si>
    <t>Total de Acréscimo:</t>
  </si>
  <si>
    <t>Total de Decréscimo:</t>
  </si>
  <si>
    <t>% ACUMULADO</t>
  </si>
  <si>
    <t xml:space="preserve">ACUMULADO           </t>
  </si>
  <si>
    <t>Total do Aditivo</t>
  </si>
  <si>
    <t>%SALDO</t>
  </si>
  <si>
    <t xml:space="preserve">SALDO                     </t>
  </si>
  <si>
    <t>Valor do Contrato Atualizado</t>
  </si>
  <si>
    <t>__________________________________________________</t>
  </si>
  <si>
    <t>JHONATAN DE OLIVEIRA RECKEL</t>
  </si>
  <si>
    <t>Engenheiro Civil</t>
  </si>
  <si>
    <t>CREA ES 50835/D</t>
  </si>
  <si>
    <t>Fiscal da Obra</t>
  </si>
  <si>
    <t>PREFEITURA MUNICIPAL DE SÃO ROQUE DO CANAÃ</t>
  </si>
  <si>
    <t>MEMÓRIA DE CÁLCULO 8ª MEDIÇÃO</t>
  </si>
  <si>
    <r>
      <rPr>
        <b/>
        <sz val="14"/>
        <rFont val="Times New Roman"/>
        <family val="1"/>
        <charset val="1"/>
      </rPr>
      <t xml:space="preserve">OBRA: </t>
    </r>
    <r>
      <rPr>
        <sz val="14"/>
        <rFont val="Times New Roman"/>
        <family val="1"/>
        <charset val="1"/>
      </rPr>
      <t>CONSTRUÇÃO DE UM CENTRO DE CONVIVÊNCIA E FORTALECIMENTO DE VÍNCULOS</t>
    </r>
  </si>
  <si>
    <r>
      <rPr>
        <b/>
        <sz val="14"/>
        <rFont val="Times New Roman"/>
        <family val="1"/>
        <charset val="1"/>
      </rPr>
      <t>LOCAL:</t>
    </r>
    <r>
      <rPr>
        <sz val="14"/>
        <rFont val="Times New Roman"/>
        <family val="1"/>
        <charset val="1"/>
      </rPr>
      <t xml:space="preserve"> DISTRITO DE SÃO JACINTO, SÃO ROQUE DO CANAÃ – ES</t>
    </r>
  </si>
  <si>
    <t>DESCRIÇÃO</t>
  </si>
  <si>
    <t>UND</t>
  </si>
  <si>
    <r>
      <rPr>
        <sz val="14"/>
        <rFont val="Times New Roman"/>
        <family val="1"/>
        <charset val="1"/>
      </rPr>
      <t>Platibanda caixa d’água - Paredes fachadas (lado interno): 9,15 m x 2,90 m.: 26,54</t>
    </r>
    <r>
      <rPr>
        <sz val="14"/>
        <color rgb="FF000000"/>
        <rFont val="Times New Roman"/>
        <family val="1"/>
        <charset val="1"/>
      </rPr>
      <t xml:space="preserve"> m²</t>
    </r>
  </si>
  <si>
    <t>Platibanda caixa d’água h=2m = 4,70 m x 2,20 m = 10,34 m² (baixo)</t>
  </si>
  <si>
    <t>Platibanda caixa d’água h=Var. (2,35 – 2m) = 4,75 m x 2,175 m = 10,33 m² (lateral)</t>
  </si>
  <si>
    <t>Estrutura da caixa d’água (lajota deitada) = 9,80 m x 0,60 m x 2 = 11,76 m²</t>
  </si>
  <si>
    <t>Platibanda telhado: 14,10 m (frente) + 22,30 m (lado direito) + 9,90 m (fundos) + 6,75 m + 4,20 m + 14,75 m) (lateral esquerda) x 1,60 m = 115,20 m² (medição 03)</t>
  </si>
  <si>
    <t>Desconto devido ao saldo = -31,51 m² (faltante da medição 03)</t>
  </si>
  <si>
    <t>(4,90 m + 4,70 m) x 1,60 m: 15,36 m² (referente as paredes da caixa d’ água com pagamento realizado da   3ª medição)</t>
  </si>
  <si>
    <t>MURETAS</t>
  </si>
  <si>
    <t>Área externa: mureta frente = 3,50 m x 2 vergas = 7,00 m</t>
  </si>
  <si>
    <t>Área externa: mureta Lateral = 3,75 m x 2 vergas = 7,50 m</t>
  </si>
  <si>
    <t>Área externa: Porta Frente = 2,00 m x 2 vergas = 4,00 m – 2,40 m: 1,60 m</t>
  </si>
  <si>
    <t>VÃOS</t>
  </si>
  <si>
    <t>Circulação: Recepção = (1,35 m + 0,40) m x 2 = 3,50 m – 2,95 m: 0,55 m</t>
  </si>
  <si>
    <t>Circulação: coordenação = (0,80 m + 0,40 m) x 2 = 2,40 m</t>
  </si>
  <si>
    <t>AMBIENTES EFETIVAMENTE EXECUTADOS</t>
  </si>
  <si>
    <t>MEDIÇÃO 05 (FALTANTE)</t>
  </si>
  <si>
    <t>COBERTURA E CAIXA D’ÁGUA (medida “in loco”) – Efetivamente executado</t>
  </si>
  <si>
    <t>Platibanda Telhado - Paredes externas: 63,10 m x 1,90 m: 119,89 m² (OBS.: Altura considerando a viga de borda da marquise)</t>
  </si>
  <si>
    <t>Platibanda Telhado - Paredes internas: 62,15 m x 1,60 m: 99,44 m²</t>
  </si>
  <si>
    <t>Platibanda Telhado – Topo: 63,10 m x 0,15 m – 4*(0,15 m x 0,15 m) encontros : 9,38 m²</t>
  </si>
  <si>
    <r>
      <rPr>
        <sz val="14"/>
        <rFont val="Times New Roman"/>
        <family val="1"/>
        <charset val="1"/>
      </rPr>
      <t>Platibanda caixa d’água - Paredes fachadas (lado externo): 9,75 m x 3,20 m.: 29,60 m² –</t>
    </r>
    <r>
      <rPr>
        <sz val="14"/>
        <color rgb="FF000000"/>
        <rFont val="Times New Roman"/>
        <family val="1"/>
        <charset val="1"/>
      </rPr>
      <t xml:space="preserve"> ((0,6*1,5*2))+((0,6+1,5+1,5)*0,15).: 27,80 </t>
    </r>
    <r>
      <rPr>
        <sz val="14"/>
        <rFont val="Times New Roman"/>
        <family val="1"/>
        <charset val="1"/>
      </rPr>
      <t>(OBS.: Altura considerando a viga de borda da marquise): 29,94</t>
    </r>
  </si>
  <si>
    <t>Platibanda caixa d’água  - Parede h = 2,00 m: 4,55 m (eixo-eixo) x 2,00 m.: 9,10 m² x 2 lados.: 18,20 m²</t>
  </si>
  <si>
    <t>Platibanda caixa d’água - Parede inclinada: 4,90 m (eixo-eixo) x 2,25 m x 2 lados: 22,05 m²  (Inclinado ponto alto: 2,50 m, ponto baixo: 2,00 m)</t>
  </si>
  <si>
    <t>Estrutura da caixa d’água: (4,00 m + 4,00 m + 1,80 m) x 0,60 m.: 5,88 m²</t>
  </si>
  <si>
    <t>Fundo das Vigas em balanço: (72,8-(0,15*6))*0,15.: 10,79 m²</t>
  </si>
  <si>
    <t>AMBIENTES EXTERNOS – Efetivamente executado</t>
  </si>
  <si>
    <r>
      <rPr>
        <sz val="14"/>
        <rFont val="Times New Roman"/>
        <family val="1"/>
        <charset val="1"/>
      </rPr>
      <t xml:space="preserve">Fachada frontal.: </t>
    </r>
    <r>
      <rPr>
        <sz val="14"/>
        <color rgb="FF000000"/>
        <rFont val="Times New Roman"/>
        <family val="1"/>
        <charset val="1"/>
      </rPr>
      <t>12,5*3,1-(1,5*1,1)*2-(1,67*1,6)*2-(2*2,1)</t>
    </r>
    <r>
      <rPr>
        <sz val="14"/>
        <rFont val="Times New Roman"/>
        <family val="1"/>
        <charset val="1"/>
      </rPr>
      <t>.: 25,91 m²</t>
    </r>
  </si>
  <si>
    <r>
      <rPr>
        <sz val="14"/>
        <rFont val="Times New Roman"/>
        <family val="1"/>
        <charset val="1"/>
      </rPr>
      <t xml:space="preserve">Fachada lateral 01 (campo).: </t>
    </r>
    <r>
      <rPr>
        <sz val="14"/>
        <color rgb="FF000000"/>
        <rFont val="Times New Roman"/>
        <family val="1"/>
        <charset val="1"/>
      </rPr>
      <t>20,7*3,1-(3,45*1,6)-(1,5*1,1)-((0,6*0,6)*4)-(2*1,1)</t>
    </r>
    <r>
      <rPr>
        <sz val="14"/>
        <rFont val="Times New Roman"/>
        <family val="1"/>
        <charset val="1"/>
      </rPr>
      <t>.: 53,36 m²</t>
    </r>
  </si>
  <si>
    <r>
      <rPr>
        <sz val="14"/>
        <rFont val="Times New Roman"/>
        <family val="1"/>
        <charset val="1"/>
      </rPr>
      <t xml:space="preserve">Fachada lateral 02.: </t>
    </r>
    <r>
      <rPr>
        <sz val="14"/>
        <color rgb="FF000000"/>
        <rFont val="Times New Roman"/>
        <family val="1"/>
        <charset val="1"/>
      </rPr>
      <t>(20,7*3,1)-((1,5*1,1)*4 + (3,95*3))</t>
    </r>
    <r>
      <rPr>
        <sz val="14"/>
        <rFont val="Times New Roman"/>
        <family val="1"/>
        <charset val="1"/>
      </rPr>
      <t>.: 45,72 m²</t>
    </r>
  </si>
  <si>
    <r>
      <rPr>
        <sz val="14"/>
        <rFont val="Times New Roman"/>
        <family val="1"/>
        <charset val="1"/>
      </rPr>
      <t xml:space="preserve">Fachada dos fundos.: </t>
    </r>
    <r>
      <rPr>
        <sz val="14"/>
        <color rgb="FF000000"/>
        <rFont val="Times New Roman"/>
        <family val="1"/>
        <charset val="1"/>
      </rPr>
      <t>12,5*3,1- ((0,6*0,6)*2 + (1,5*1,1))</t>
    </r>
    <r>
      <rPr>
        <sz val="14"/>
        <rFont val="Times New Roman"/>
        <family val="1"/>
        <charset val="1"/>
      </rPr>
      <t>.: 36,38 m²</t>
    </r>
  </si>
  <si>
    <t>AMBIENTES INTERNOS</t>
  </si>
  <si>
    <t>Salão de atividades 01: (27*2,7)-(1,5*1,1*4)-(2*0,8*2,1)+(((2*1,1+1*1,5)*0,15)*4) = 65,16 m²</t>
  </si>
  <si>
    <t>Sala de atividades 02: (22,2*2,7)-(1,5*1,1*1)-(1*0,8*2,1)+(((2*1,1+1*1,5)*0,15)*1) = 57,17 m²</t>
  </si>
  <si>
    <t>Atendimento individual: (14,75*2,7)-(1,5*1,1*1)-(1*0,8*2,1)+(((2*1,1+1*1,5)*0,15)*1) = 37,05 m²</t>
  </si>
  <si>
    <t>Coordenação/Circulação: (17,55*2,7)-(2*1,1*1)-(1*0,8*2,1)+(((2*1,1+1*2)*0,15)*1) = 44,14 m²</t>
  </si>
  <si>
    <t>Área de serviço: (7,05*2,7)-(1,2*1,1*1)-(1*0,8*2,1)+(((2*1,1+1*1,2)*0,15)*1) = 16,55 m²</t>
  </si>
  <si>
    <t>Cozinha: (13,9*2,7)-(1,2*1,1*1)-(2*0,8*2,1)-(1*0,7*2,1)+(((2*1,1+1*1,2)*0,15)*1)  = 31,89 m²</t>
  </si>
  <si>
    <t>Despensa: (8,6*2,7)-(0,6*0,6*1)-(1*0,7*2,1)+(((2*0,6+1*0,6)*0,15)*1) = 21,66 m²</t>
  </si>
  <si>
    <t>Almoxarifado: (8,9*2,7)-(0,6*0,6*1)-(1*0,7*2,1)+(((2*0,6+1*0,6)*0,15)*1) = 22,47 m²</t>
  </si>
  <si>
    <t>WC PCD feminino: (7,9*2,7)-(0,6*0,6*1)-(1*0,8*2,1)+(((2*0,6+1*0,6)*0,15)*1)  = 19,56 m²</t>
  </si>
  <si>
    <t>WC PCD masculino: (7,9*2,7)-(0,6*0,6*1)-(1*0,8*2,1)+(((2*0,6+1*0,6)*0,15)*1)  = 19,56 m²</t>
  </si>
  <si>
    <t>WC feminino: ((7,2*2,7)-(0,6*0,6*1)-(1*0,7*2,1)+(((2*0,6+1*0,6)*0,15)*1) = 17,88 m²</t>
  </si>
  <si>
    <t>WC masculino: (7,2*2,7)-(0,6*0,6*1)-(1*0,7*2,1)+(((2*0,6+1*0,6)*0,15)*1) = 17,88 m²</t>
  </si>
  <si>
    <t>Recepção: (14,25*2,7)-(1,5*1,1*1)-(1,35*2,1*1)-(1*1*2,1)-(2*0,6*1,5)+(((2*1,5+1*0,6)*0,15)*2)+(((2*1,1+1*1,5)*0,15)*1)+(((2*2,1+1*1)*0,15)*1)+(((1,35)*0,15)*1)+(0,6*1,35) = 33,52 m²</t>
  </si>
  <si>
    <t>Área externa (ambiente): (17,9*2,7)-(3,45*1,6*1)-(1,67*1,6*2)-(3*1*2,1)-(1*0,8*2,1)-(2*0,6*1,5)+(((2*1,5+1*0,6)*0,15)*2)+(((2*2,1+1*1)*0,15)*1)+((1,6*2+1,67*1)*0,15*2)+((1,6*2+3,45*1)*0,15*1) = 32,00 m²</t>
  </si>
  <si>
    <t>Circulações: (29,35*2,7)-(0,7*2,1*3)-(5*0,8*2,1)-(2*1,1*2)+(((2*1,1+1*2)*0,15)*2)+(1,35*0,6) =      64,11 m²</t>
  </si>
  <si>
    <t>CRITÉRIO DE MEDIÇÃO m2 (metro quadrado): Medido pela área de chapisco efetivamente executado, a planilha licitada contava com reboco no teto do balanço, o qual não será utilizado devido a necessidade de modernização/melhor condição técnica adotada para a durabilidade da estrutura.</t>
  </si>
  <si>
    <t>Salão de atividades 01: (6,70 m + 6,70 m + 6,80 m + 6,80 m) x 2,70 m. Descontos.: ((1,50 m x 1,10 m) x 2 janelas - 2,00 m²) + ((1,50 m x 1,10 m) x 2 janelas - 2,00 m²)+ ((0,80 m x 2,10 m) + (0,80 m x 2,10 m) - 2,00 m²) = 68,94 m²</t>
  </si>
  <si>
    <t>Sala de atividades 02: (4,40 m + 4,40 m + 6,70 m + 6,70 m) x 2,70 m = 59,94 m²</t>
  </si>
  <si>
    <t>Atendimento individual: (4,80 m + 2,58 m + 4,80 m + 2,58 m) x 2,70 m = 39,85 m²</t>
  </si>
  <si>
    <t>Coordenação/Circulação: (3,98 m + 3,98 m + 4,80 m + 4,80 m) x 2,70 m. Descontos.: (2,00 m x 1,10 m) - (0,80 m x 2,10 m) + 2,00 = 47,41 m² – 1,88 m²: 45,53 m²</t>
  </si>
  <si>
    <t>Almoxarifado: (1,65 m + 1,65 m + 2,80 m + 2,80 m) x 2,70 m = 24,03 m²</t>
  </si>
  <si>
    <t>Recepção: (5,35 m + 5,35 m + 2,60 m + 2,60 m) x 2,70 m. Descontos.: - (2,00 m x 2,10 m) - (0,60 m x 1,50 m x 2 básculas) + 2,00 m² = 42,93 m² – 4,00 m²: 38,93 m²</t>
  </si>
  <si>
    <t>Área externa (ambiente): (5,35 m + 5,35 m + 3,60 m + 3,60 m) x 2,70 m Descontos.: - ((2,00 m x 2,10 m) - (1,67 m x 1,60 m x 2 janelas) + 2,00 m²) – ((3,45 m x 1,60 m) + 2,00 m²) - (2,00 m x 2,10 m) - (0,60 m x 1,50 m x 2 janelas) + 2,00 m²) = 48,33 m² – 7,54 m² -3,52 m² – 4,00m² = 33,27 m²</t>
  </si>
  <si>
    <r>
      <rPr>
        <sz val="14"/>
        <rFont val="Times New Roman"/>
        <family val="1"/>
        <charset val="1"/>
      </rPr>
      <t xml:space="preserve">Circulações: </t>
    </r>
    <r>
      <rPr>
        <sz val="14"/>
        <color rgb="FF000000"/>
        <rFont val="Times New Roman"/>
        <family val="1"/>
        <charset val="1"/>
      </rPr>
      <t>(30,9*2,7)+((-0,7*2,1*2)-(2*0,8*2,1)+2)+((-2*1,1)+2)+((-2*1,1-0,8*2,1*2)+2)+                  ((-1,35*2,1)+2)</t>
    </r>
    <r>
      <rPr>
        <sz val="14"/>
        <rFont val="Times New Roman"/>
        <family val="1"/>
        <charset val="1"/>
      </rPr>
      <t xml:space="preserve"> = 74,54 m²</t>
    </r>
  </si>
  <si>
    <t>COBERTURA E CAIXA D’ÁGUA (medida in loco)</t>
  </si>
  <si>
    <r>
      <rPr>
        <sz val="14"/>
        <rFont val="Times New Roman"/>
        <family val="1"/>
        <charset val="1"/>
      </rPr>
      <t>Platibanda caixa d’água - Paredes fachadas (lado externo): 9,75 m x 3,20 m.: 29,60 m² –</t>
    </r>
    <r>
      <rPr>
        <sz val="14"/>
        <color rgb="FF000000"/>
        <rFont val="Times New Roman"/>
        <family val="1"/>
        <charset val="1"/>
      </rPr>
      <t xml:space="preserve"> ((0,6*1,5*2))+((0,6+1,5+1,5)*0,15).: 27,80 </t>
    </r>
    <r>
      <rPr>
        <sz val="14"/>
        <rFont val="Times New Roman"/>
        <family val="1"/>
        <charset val="1"/>
      </rPr>
      <t>(OBS.: Altura considerando a viga de borda da marquise): 29,94 m²</t>
    </r>
  </si>
  <si>
    <t>Platibanda caixa d’água  - Parede inclinada: 4,90 m (eixo-eixo) x 2,25 m x 2 lados: 22,05 m²  (Inclinado ponto alto: 2,50 m,           ponto baixo: 2,00 m)</t>
  </si>
  <si>
    <t>AMBIENTES EXTERNOS</t>
  </si>
  <si>
    <t>Fachada frontal.: 12,50 m x 3,10 m – (((1,5*1,1)*2)-2) + (((1,67*1,6)*2+(2*2,1)) – 2).: 29,91 m²</t>
  </si>
  <si>
    <t>Fachada lateral 01 (campo).: 20,70 m x 3,10 m – ((3,45*1,6)-2) + ((1,5*1,1)-2).: 61,00 m²</t>
  </si>
  <si>
    <t>Fachada lateral 02.: 20,70 m x 3,10 m – ((3,95*2,8)-2) + ((1,5*1,1*2)-2).: 53,81 m²</t>
  </si>
  <si>
    <t>Fachada dos fundos.: 12,50 m x 3,10 m: 38,75 m²</t>
  </si>
  <si>
    <t>Fundo da viga da cobertura: (73,20-6*0,15)*0,15.: 10,85 m²</t>
  </si>
  <si>
    <t>AMBIENTES COM REVESTIMENTO</t>
  </si>
  <si>
    <t>WC PCD feminino: (1,65 m + 1,65 m + 2,30 m + 2,30 m) x 2,70 m = 21,33 m²</t>
  </si>
  <si>
    <t>WC PCD masculino: (1,65 m + 1,65 m + 2,30 m + 2,30 m) x 2,70 m = 19,29 m²</t>
  </si>
  <si>
    <t>WC feminino: (1,30 m + 1,30 m + 2,30 m + 2,30 m) x 2,70 m = 17,61 m²</t>
  </si>
  <si>
    <t>WC masculino: (1,30 m + 1,30 m + 2,30 m + 2,30 m) x 2,70 m  = 17,61 m²</t>
  </si>
  <si>
    <r>
      <rPr>
        <sz val="14"/>
        <rFont val="Times New Roman"/>
        <family val="1"/>
        <charset val="1"/>
      </rPr>
      <t xml:space="preserve">Cozinha: (3,00 m + 3,00 m + 3,95 m + 3,95 m) x 2,70 m – </t>
    </r>
    <r>
      <rPr>
        <sz val="14"/>
        <color rgb="FF000000"/>
        <rFont val="Calibri"/>
        <family val="2"/>
        <charset val="1"/>
      </rPr>
      <t>((0,8*2,1+0,7*2,1)-2) – ((1,2*1,1+0,8*2,1)-2)</t>
    </r>
    <r>
      <rPr>
        <sz val="14"/>
        <rFont val="Times New Roman"/>
        <family val="1"/>
        <charset val="1"/>
      </rPr>
      <t>= 35,38 m²</t>
    </r>
  </si>
  <si>
    <r>
      <rPr>
        <sz val="14"/>
        <rFont val="Times New Roman"/>
        <family val="1"/>
        <charset val="1"/>
      </rPr>
      <t>Área de serviço: ((1,55 m + 1,55 m + 3,95 m) x 2,70 m) -</t>
    </r>
    <r>
      <rPr>
        <sz val="14"/>
        <color rgb="FF000000"/>
        <rFont val="Calibri"/>
        <family val="2"/>
        <charset val="1"/>
      </rPr>
      <t xml:space="preserve">((0,8*2,1)+(1,2*1,1)-2) </t>
    </r>
    <r>
      <rPr>
        <sz val="14"/>
        <rFont val="Times New Roman"/>
        <family val="1"/>
        <charset val="1"/>
      </rPr>
      <t>= 18,04 m²</t>
    </r>
  </si>
  <si>
    <t>Despensa:  (1,50 m + 1,50 m + 2,80 m + 2,80 m) x 2,70 m = 23,22 m²</t>
  </si>
  <si>
    <t>Medições anteriores: 257,83 m²</t>
  </si>
  <si>
    <t xml:space="preserve">CRITÉRIO DE MEDIÇÃO – m2 (metro quadrado)
Pela área, não descontar vãos até 2 m². Para vãos superiores a 2 m², descontar apenas o que exceder, em cada vão, a essa área. </t>
  </si>
  <si>
    <t>Medições anteriores: -728,96 m²</t>
  </si>
  <si>
    <t>CRITÉRIO DE MEDIÇÃO – m2 (metro quadrado)
Pela área, não descontar vãos até 2 m². Para vãos superiores a 2 m², descontar apenas o que exceder, em cada vão, a essa área.  A planilha licitada contava com reboco no teto do balanço, o qual não será utilizado devido a necessidade de modernização/melhor condição técnica adotada para a durabilidade da estrutura.</t>
  </si>
  <si>
    <r>
      <rPr>
        <sz val="14"/>
        <rFont val="Times New Roman"/>
        <family val="1"/>
        <charset val="1"/>
      </rPr>
      <t xml:space="preserve">Conforme projeto de estrutura metálica: </t>
    </r>
    <r>
      <rPr>
        <sz val="14"/>
        <color rgb="FF000000"/>
        <rFont val="Times New Roman"/>
        <family val="1"/>
        <charset val="1"/>
      </rPr>
      <t>563,68 kg (licitado). Aditivo: 407,79 Kg</t>
    </r>
  </si>
  <si>
    <t>Saldo referente levantamento geral da obra considerados no Aditivo = 5,92 m²</t>
  </si>
  <si>
    <t>ACM em laterais, fachada e platibanda</t>
  </si>
  <si>
    <r>
      <rPr>
        <sz val="14"/>
        <rFont val="Times New Roman"/>
        <family val="1"/>
        <charset val="1"/>
      </rPr>
      <t xml:space="preserve">Valor da 8ª medição sem adm Local / (Valor do contrato – adm local) = R$ </t>
    </r>
    <r>
      <rPr>
        <sz val="14"/>
        <color rgb="FF000000"/>
        <rFont val="Times New Roman"/>
        <family val="1"/>
        <charset val="1"/>
      </rPr>
      <t>180.376,02</t>
    </r>
    <r>
      <rPr>
        <sz val="14"/>
        <rFont val="Times New Roman"/>
        <family val="1"/>
        <charset val="1"/>
      </rPr>
      <t xml:space="preserve"> / R$ 805.146,39.: </t>
    </r>
    <r>
      <rPr>
        <sz val="14"/>
        <color rgb="FF000000"/>
        <rFont val="Calibri"/>
        <family val="2"/>
        <charset val="1"/>
      </rPr>
      <t>0,224028853282726</t>
    </r>
    <r>
      <rPr>
        <sz val="14"/>
        <rFont val="Times New Roman"/>
        <family val="1"/>
        <charset val="1"/>
      </rPr>
      <t xml:space="preserve"> und</t>
    </r>
  </si>
  <si>
    <t>JANELAS</t>
  </si>
  <si>
    <t>Salão de atividades 01 = 1,50 m x 4 janelas = 6,00 m</t>
  </si>
  <si>
    <t>Sala de atividades 02 = 1,50 m</t>
  </si>
  <si>
    <t>Sala de atendimento individual = 1,50 m</t>
  </si>
  <si>
    <t>Coordenação = 2,00 m</t>
  </si>
  <si>
    <t>Cozinha = 1,20 m</t>
  </si>
  <si>
    <t>Cozinha = 1,50 m</t>
  </si>
  <si>
    <t>Circulação = 2,00 m</t>
  </si>
  <si>
    <t>Recepção = 1,50 m</t>
  </si>
  <si>
    <t>Área externa  = 1,67 m x 2 janelas = 3,34 m</t>
  </si>
  <si>
    <t>Área externa = 3,45 m</t>
  </si>
  <si>
    <t>BÁSCULAS</t>
  </si>
  <si>
    <t xml:space="preserve">WC feminino = 0,60 m </t>
  </si>
  <si>
    <t>WC masculino = 0,60 m</t>
  </si>
  <si>
    <t xml:space="preserve">WC PCD feminino = 0,60 m </t>
  </si>
  <si>
    <t>WC PCD masculino = 0,60 m</t>
  </si>
  <si>
    <t>Despensa = 0,60 m</t>
  </si>
  <si>
    <t xml:space="preserve">Almoxarifado = 0,60 m </t>
  </si>
  <si>
    <t>Recepção = 0,60 m x 2 básculas = 1,20 m</t>
  </si>
  <si>
    <t xml:space="preserve">Sobre a platibanda: (22,30 m + 14,10 m + 14,75 m + 4,20 m + 7,55 m + 9,90 m) = 72,80 m  </t>
  </si>
  <si>
    <t>Platibanda: 72,80 m x 0,18 m = 13,10 m²</t>
  </si>
  <si>
    <t>Descida calha do telhado: 3,60 metros</t>
  </si>
  <si>
    <t>Rede Lógica: 1,00 unidade</t>
  </si>
  <si>
    <t>Peça de andaime 1 x 1,5m- 2 jogos = 1,50 m  x 2,00 torres x 8,00 meses = 24,00 metros</t>
  </si>
  <si>
    <t>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</si>
</sst>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[$-416]#,##0.00"/>
  </numFmts>
  <fonts count="2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/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b/>
      <sz val="9"/>
      <color rgb="FF000000"/>
      <name val="Arial"/>
      <family val="2"/>
      <charset val="1"/>
    </font>
    <font>
      <b/>
      <sz val="12"/>
      <color rgb="FF000000"/>
      <name val="Times New Roman"/>
      <family val="1"/>
      <charset val="1"/>
    </font>
    <font>
      <sz val="9"/>
      <color rgb="FF000000"/>
      <name val="Arial"/>
      <family val="2"/>
      <charset val="1"/>
    </font>
    <font>
      <sz val="12"/>
      <color rgb="FF000000"/>
      <name val="Times New Roman"/>
      <family val="1"/>
      <charset val="1"/>
    </font>
    <font>
      <sz val="10"/>
      <color rgb="FF000000"/>
      <name val="Arial"/>
      <family val="2"/>
      <charset val="1"/>
    </font>
    <font>
      <sz val="14"/>
      <color rgb="FF000000"/>
      <name val="Calibri"/>
      <family val="2"/>
      <charset val="1"/>
    </font>
    <font>
      <b/>
      <sz val="14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4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4"/>
      <name val="Calibri"/>
      <family val="2"/>
      <charset val="1"/>
    </font>
    <font>
      <sz val="11"/>
      <color rgb="FF000000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FFFF00"/>
        <bgColor rgb="FFFFFF00"/>
      </patternFill>
    </fill>
  </fills>
  <borders count="5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6">
    <xf numFmtId="0" fontId="0" fillId="0" borderId="0"/>
    <xf numFmtId="166" fontId="27" fillId="0" borderId="0" applyBorder="0" applyProtection="0"/>
    <xf numFmtId="164" fontId="2" fillId="0" borderId="0" applyBorder="0" applyProtection="0"/>
    <xf numFmtId="9" fontId="2" fillId="0" borderId="0" applyBorder="0" applyProtection="0"/>
    <xf numFmtId="164" fontId="27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7" fillId="0" borderId="0" applyBorder="0" applyProtection="0"/>
    <xf numFmtId="165" fontId="27" fillId="0" borderId="0" applyBorder="0" applyProtection="0"/>
    <xf numFmtId="166" fontId="27" fillId="0" borderId="0" applyBorder="0" applyProtection="0"/>
    <xf numFmtId="166" fontId="27" fillId="0" borderId="0" applyBorder="0" applyProtection="0"/>
  </cellStyleXfs>
  <cellXfs count="2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7" fillId="0" borderId="0" xfId="0" applyFont="1"/>
    <xf numFmtId="165" fontId="7" fillId="0" borderId="0" xfId="12" applyFont="1" applyBorder="1" applyAlignment="1" applyProtection="1">
      <alignment vertical="center"/>
    </xf>
    <xf numFmtId="2" fontId="7" fillId="0" borderId="0" xfId="0" applyNumberFormat="1" applyFont="1"/>
    <xf numFmtId="0" fontId="0" fillId="0" borderId="0" xfId="0" applyAlignment="1">
      <alignment horizontal="center" vertical="center"/>
    </xf>
    <xf numFmtId="165" fontId="27" fillId="0" borderId="0" xfId="12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0" fontId="9" fillId="4" borderId="5" xfId="0" applyFont="1" applyFill="1" applyBorder="1" applyAlignment="1">
      <alignment horizontal="right" vertical="center"/>
    </xf>
    <xf numFmtId="0" fontId="8" fillId="5" borderId="3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right" vertical="center"/>
    </xf>
    <xf numFmtId="10" fontId="9" fillId="6" borderId="12" xfId="0" applyNumberFormat="1" applyFont="1" applyFill="1" applyBorder="1" applyAlignment="1">
      <alignment horizontal="left" vertical="center"/>
    </xf>
    <xf numFmtId="0" fontId="10" fillId="6" borderId="3" xfId="0" applyFont="1" applyFill="1" applyBorder="1" applyAlignment="1">
      <alignment horizontal="right" vertical="center"/>
    </xf>
    <xf numFmtId="10" fontId="10" fillId="6" borderId="12" xfId="0" applyNumberFormat="1" applyFont="1" applyFill="1" applyBorder="1" applyAlignment="1">
      <alignment horizontal="left" vertical="center"/>
    </xf>
    <xf numFmtId="165" fontId="1" fillId="0" borderId="16" xfId="12" applyFont="1" applyBorder="1" applyAlignment="1" applyProtection="1">
      <alignment horizontal="center" vertical="center" wrapText="1"/>
    </xf>
    <xf numFmtId="165" fontId="1" fillId="0" borderId="17" xfId="12" applyFont="1" applyBorder="1" applyAlignment="1" applyProtection="1">
      <alignment horizontal="center" vertical="center" wrapText="1"/>
    </xf>
    <xf numFmtId="165" fontId="27" fillId="0" borderId="0" xfId="12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17" xfId="12" applyFont="1" applyBorder="1" applyAlignment="1" applyProtection="1">
      <alignment horizontal="center" vertical="center"/>
    </xf>
    <xf numFmtId="165" fontId="1" fillId="0" borderId="20" xfId="12" applyFont="1" applyBorder="1" applyAlignment="1" applyProtection="1">
      <alignment horizontal="center" vertical="center" wrapText="1"/>
    </xf>
    <xf numFmtId="165" fontId="1" fillId="0" borderId="10" xfId="12" applyFont="1" applyBorder="1" applyAlignment="1" applyProtection="1">
      <alignment horizontal="center" vertical="center" wrapText="1"/>
    </xf>
    <xf numFmtId="165" fontId="1" fillId="4" borderId="16" xfId="12" applyFont="1" applyFill="1" applyBorder="1" applyAlignment="1" applyProtection="1">
      <alignment horizontal="center" vertical="center" wrapText="1"/>
    </xf>
    <xf numFmtId="165" fontId="1" fillId="0" borderId="9" xfId="12" applyFont="1" applyBorder="1" applyAlignment="1" applyProtection="1">
      <alignment horizontal="center" vertical="center" wrapText="1"/>
    </xf>
    <xf numFmtId="165" fontId="27" fillId="0" borderId="0" xfId="12" applyBorder="1" applyAlignment="1" applyProtection="1">
      <alignment vertical="center"/>
    </xf>
    <xf numFmtId="0" fontId="9" fillId="7" borderId="11" xfId="5" applyFont="1" applyFill="1" applyBorder="1" applyAlignment="1">
      <alignment horizontal="center" vertical="center"/>
    </xf>
    <xf numFmtId="0" fontId="9" fillId="7" borderId="21" xfId="5" applyFont="1" applyFill="1" applyBorder="1" applyAlignment="1">
      <alignment horizontal="left" vertical="center"/>
    </xf>
    <xf numFmtId="0" fontId="9" fillId="7" borderId="22" xfId="5" applyFont="1" applyFill="1" applyBorder="1" applyAlignment="1">
      <alignment horizontal="center" vertical="center"/>
    </xf>
    <xf numFmtId="165" fontId="11" fillId="7" borderId="22" xfId="12" applyFont="1" applyFill="1" applyBorder="1" applyAlignment="1" applyProtection="1">
      <alignment vertical="center"/>
    </xf>
    <xf numFmtId="165" fontId="1" fillId="7" borderId="15" xfId="12" applyFont="1" applyFill="1" applyBorder="1" applyAlignment="1" applyProtection="1">
      <alignment horizontal="center" vertical="center" wrapText="1"/>
    </xf>
    <xf numFmtId="165" fontId="1" fillId="7" borderId="22" xfId="12" applyFont="1" applyFill="1" applyBorder="1" applyAlignment="1" applyProtection="1">
      <alignment horizontal="center" vertical="center" wrapText="1"/>
    </xf>
    <xf numFmtId="165" fontId="1" fillId="7" borderId="23" xfId="12" applyFont="1" applyFill="1" applyBorder="1" applyAlignment="1" applyProtection="1">
      <alignment horizontal="center" vertical="center" wrapText="1"/>
    </xf>
    <xf numFmtId="165" fontId="11" fillId="7" borderId="22" xfId="12" applyFont="1" applyFill="1" applyBorder="1" applyAlignment="1" applyProtection="1">
      <alignment horizontal="center" vertical="center"/>
    </xf>
    <xf numFmtId="169" fontId="9" fillId="7" borderId="22" xfId="12" applyNumberFormat="1" applyFont="1" applyFill="1" applyBorder="1" applyAlignment="1" applyProtection="1">
      <alignment horizontal="center" vertical="center" wrapText="1"/>
    </xf>
    <xf numFmtId="0" fontId="1" fillId="0" borderId="11" xfId="5" applyBorder="1" applyAlignment="1">
      <alignment horizontal="center" vertical="center"/>
    </xf>
    <xf numFmtId="0" fontId="12" fillId="4" borderId="21" xfId="6" applyFont="1" applyFill="1" applyBorder="1" applyAlignment="1">
      <alignment vertical="center" wrapText="1"/>
    </xf>
    <xf numFmtId="0" fontId="12" fillId="4" borderId="21" xfId="6" applyFont="1" applyFill="1" applyBorder="1" applyAlignment="1">
      <alignment horizontal="center" vertical="center"/>
    </xf>
    <xf numFmtId="4" fontId="1" fillId="4" borderId="21" xfId="0" applyNumberFormat="1" applyFont="1" applyFill="1" applyBorder="1" applyAlignment="1">
      <alignment horizontal="right" vertical="center"/>
    </xf>
    <xf numFmtId="169" fontId="1" fillId="4" borderId="21" xfId="0" applyNumberFormat="1" applyFont="1" applyFill="1" applyBorder="1" applyAlignment="1">
      <alignment horizontal="center" vertical="center"/>
    </xf>
    <xf numFmtId="4" fontId="1" fillId="4" borderId="21" xfId="0" applyNumberFormat="1" applyFont="1" applyFill="1" applyBorder="1" applyAlignment="1">
      <alignment horizontal="center" vertical="center"/>
    </xf>
    <xf numFmtId="165" fontId="1" fillId="0" borderId="11" xfId="12" applyFont="1" applyBorder="1" applyAlignment="1" applyProtection="1">
      <alignment horizontal="center" vertical="center" wrapText="1"/>
    </xf>
    <xf numFmtId="165" fontId="1" fillId="4" borderId="21" xfId="12" applyFont="1" applyFill="1" applyBorder="1" applyAlignment="1" applyProtection="1">
      <alignment horizontal="center" vertical="center" wrapText="1"/>
    </xf>
    <xf numFmtId="10" fontId="1" fillId="0" borderId="24" xfId="12" applyNumberFormat="1" applyFont="1" applyBorder="1" applyAlignment="1" applyProtection="1">
      <alignment horizontal="center" vertical="center" wrapText="1"/>
    </xf>
    <xf numFmtId="165" fontId="1" fillId="8" borderId="21" xfId="12" applyFont="1" applyFill="1" applyBorder="1" applyAlignment="1" applyProtection="1">
      <alignment horizontal="center" vertical="center" wrapText="1"/>
    </xf>
    <xf numFmtId="165" fontId="1" fillId="0" borderId="25" xfId="12" applyFont="1" applyBorder="1" applyAlignment="1" applyProtection="1">
      <alignment horizontal="center" vertical="center"/>
    </xf>
    <xf numFmtId="165" fontId="1" fillId="7" borderId="21" xfId="12" applyFont="1" applyFill="1" applyBorder="1" applyAlignment="1" applyProtection="1">
      <alignment horizontal="center" vertical="center"/>
    </xf>
    <xf numFmtId="10" fontId="1" fillId="0" borderId="24" xfId="12" applyNumberFormat="1" applyFont="1" applyBorder="1" applyAlignment="1" applyProtection="1">
      <alignment horizontal="center" vertical="center"/>
    </xf>
    <xf numFmtId="169" fontId="11" fillId="7" borderId="22" xfId="12" applyNumberFormat="1" applyFont="1" applyFill="1" applyBorder="1" applyAlignment="1" applyProtection="1">
      <alignment horizontal="center" vertical="center"/>
    </xf>
    <xf numFmtId="165" fontId="1" fillId="4" borderId="11" xfId="12" applyFont="1" applyFill="1" applyBorder="1" applyAlignment="1" applyProtection="1">
      <alignment horizontal="center" vertical="center" wrapText="1"/>
    </xf>
    <xf numFmtId="0" fontId="9" fillId="9" borderId="11" xfId="5" applyFont="1" applyFill="1" applyBorder="1" applyAlignment="1">
      <alignment horizontal="center" vertical="center"/>
    </xf>
    <xf numFmtId="0" fontId="9" fillId="9" borderId="21" xfId="5" applyFont="1" applyFill="1" applyBorder="1" applyAlignment="1">
      <alignment horizontal="left" vertical="center"/>
    </xf>
    <xf numFmtId="0" fontId="9" fillId="9" borderId="22" xfId="5" applyFont="1" applyFill="1" applyBorder="1" applyAlignment="1">
      <alignment horizontal="center" vertical="center"/>
    </xf>
    <xf numFmtId="165" fontId="11" fillId="9" borderId="22" xfId="12" applyFont="1" applyFill="1" applyBorder="1" applyAlignment="1" applyProtection="1">
      <alignment vertical="center"/>
    </xf>
    <xf numFmtId="169" fontId="11" fillId="9" borderId="22" xfId="12" applyNumberFormat="1" applyFont="1" applyFill="1" applyBorder="1" applyAlignment="1" applyProtection="1">
      <alignment horizontal="center" vertical="center"/>
    </xf>
    <xf numFmtId="165" fontId="1" fillId="9" borderId="15" xfId="12" applyFont="1" applyFill="1" applyBorder="1" applyAlignment="1" applyProtection="1">
      <alignment horizontal="center" vertical="center" wrapText="1"/>
    </xf>
    <xf numFmtId="165" fontId="1" fillId="9" borderId="22" xfId="12" applyFont="1" applyFill="1" applyBorder="1" applyAlignment="1" applyProtection="1">
      <alignment horizontal="center" vertical="center" wrapText="1"/>
    </xf>
    <xf numFmtId="165" fontId="1" fillId="9" borderId="23" xfId="12" applyFont="1" applyFill="1" applyBorder="1" applyAlignment="1" applyProtection="1">
      <alignment horizontal="center" vertical="center" wrapText="1"/>
    </xf>
    <xf numFmtId="169" fontId="9" fillId="9" borderId="22" xfId="12" applyNumberFormat="1" applyFont="1" applyFill="1" applyBorder="1" applyAlignment="1" applyProtection="1">
      <alignment horizontal="center" vertical="center" wrapText="1"/>
    </xf>
    <xf numFmtId="0" fontId="9" fillId="9" borderId="21" xfId="5" applyFont="1" applyFill="1" applyBorder="1" applyAlignment="1">
      <alignment horizontal="left" vertical="center" wrapText="1"/>
    </xf>
    <xf numFmtId="169" fontId="0" fillId="0" borderId="0" xfId="0" applyNumberFormat="1"/>
    <xf numFmtId="0" fontId="9" fillId="7" borderId="27" xfId="5" applyFont="1" applyFill="1" applyBorder="1" applyAlignment="1">
      <alignment horizontal="center" vertical="center"/>
    </xf>
    <xf numFmtId="165" fontId="11" fillId="7" borderId="27" xfId="12" applyFont="1" applyFill="1" applyBorder="1" applyAlignment="1" applyProtection="1">
      <alignment vertical="center"/>
    </xf>
    <xf numFmtId="165" fontId="1" fillId="7" borderId="28" xfId="12" applyFont="1" applyFill="1" applyBorder="1" applyAlignment="1" applyProtection="1">
      <alignment horizontal="center" vertical="center" wrapText="1"/>
    </xf>
    <xf numFmtId="165" fontId="1" fillId="7" borderId="27" xfId="12" applyFont="1" applyFill="1" applyBorder="1" applyAlignment="1" applyProtection="1">
      <alignment horizontal="center" vertical="center" wrapText="1"/>
    </xf>
    <xf numFmtId="165" fontId="1" fillId="7" borderId="29" xfId="12" applyFont="1" applyFill="1" applyBorder="1" applyAlignment="1" applyProtection="1">
      <alignment horizontal="center" vertical="center" wrapText="1"/>
    </xf>
    <xf numFmtId="165" fontId="9" fillId="7" borderId="27" xfId="12" applyFont="1" applyFill="1" applyBorder="1" applyAlignment="1" applyProtection="1">
      <alignment horizontal="center" vertical="center" wrapText="1"/>
    </xf>
    <xf numFmtId="10" fontId="0" fillId="0" borderId="0" xfId="0" applyNumberFormat="1"/>
    <xf numFmtId="0" fontId="8" fillId="5" borderId="31" xfId="0" applyFont="1" applyFill="1" applyBorder="1" applyAlignment="1">
      <alignment vertical="center"/>
    </xf>
    <xf numFmtId="0" fontId="8" fillId="5" borderId="32" xfId="0" applyFont="1" applyFill="1" applyBorder="1" applyAlignment="1">
      <alignment vertical="center"/>
    </xf>
    <xf numFmtId="164" fontId="8" fillId="0" borderId="34" xfId="2" applyFont="1" applyBorder="1" applyAlignment="1" applyProtection="1">
      <alignment horizontal="right"/>
    </xf>
    <xf numFmtId="164" fontId="8" fillId="0" borderId="0" xfId="2" applyFont="1" applyBorder="1" applyAlignment="1" applyProtection="1">
      <alignment horizontal="right"/>
    </xf>
    <xf numFmtId="164" fontId="8" fillId="0" borderId="35" xfId="2" applyFont="1" applyBorder="1" applyAlignment="1" applyProtection="1">
      <alignment horizontal="right"/>
    </xf>
    <xf numFmtId="0" fontId="9" fillId="0" borderId="36" xfId="0" applyFont="1" applyBorder="1" applyAlignment="1">
      <alignment horizontal="center" vertical="center" wrapText="1"/>
    </xf>
    <xf numFmtId="165" fontId="0" fillId="0" borderId="0" xfId="0" applyNumberFormat="1" applyAlignment="1">
      <alignment vertical="center"/>
    </xf>
    <xf numFmtId="0" fontId="8" fillId="9" borderId="4" xfId="0" applyFont="1" applyFill="1" applyBorder="1" applyAlignment="1">
      <alignment vertical="center"/>
    </xf>
    <xf numFmtId="0" fontId="8" fillId="9" borderId="7" xfId="0" applyFont="1" applyFill="1" applyBorder="1" applyAlignment="1">
      <alignment vertical="center"/>
    </xf>
    <xf numFmtId="10" fontId="13" fillId="11" borderId="7" xfId="3" applyNumberFormat="1" applyFont="1" applyFill="1" applyBorder="1" applyAlignment="1" applyProtection="1">
      <alignment horizontal="center"/>
    </xf>
    <xf numFmtId="169" fontId="7" fillId="0" borderId="0" xfId="3" applyNumberFormat="1" applyFont="1" applyBorder="1" applyAlignment="1" applyProtection="1">
      <alignment horizontal="right"/>
    </xf>
    <xf numFmtId="169" fontId="0" fillId="0" borderId="0" xfId="0" applyNumberFormat="1" applyAlignment="1">
      <alignment vertical="center"/>
    </xf>
    <xf numFmtId="0" fontId="8" fillId="9" borderId="15" xfId="0" applyFont="1" applyFill="1" applyBorder="1" applyAlignment="1">
      <alignment vertical="center"/>
    </xf>
    <xf numFmtId="0" fontId="8" fillId="9" borderId="25" xfId="0" applyFont="1" applyFill="1" applyBorder="1" applyAlignment="1">
      <alignment vertical="center"/>
    </xf>
    <xf numFmtId="10" fontId="13" fillId="11" borderId="25" xfId="2" applyNumberFormat="1" applyFont="1" applyFill="1" applyBorder="1" applyAlignment="1" applyProtection="1">
      <alignment horizontal="center"/>
    </xf>
    <xf numFmtId="164" fontId="13" fillId="0" borderId="0" xfId="2" applyFont="1" applyBorder="1" applyAlignment="1" applyProtection="1">
      <alignment horizontal="center"/>
    </xf>
    <xf numFmtId="168" fontId="1" fillId="11" borderId="25" xfId="0" applyNumberFormat="1" applyFont="1" applyFill="1" applyBorder="1" applyAlignment="1">
      <alignment horizontal="left" wrapText="1"/>
    </xf>
    <xf numFmtId="168" fontId="1" fillId="0" borderId="0" xfId="0" applyNumberFormat="1" applyFont="1" applyAlignment="1">
      <alignment horizontal="left" wrapText="1"/>
    </xf>
    <xf numFmtId="0" fontId="8" fillId="9" borderId="28" xfId="0" applyFont="1" applyFill="1" applyBorder="1" applyAlignment="1">
      <alignment vertical="center"/>
    </xf>
    <xf numFmtId="0" fontId="8" fillId="9" borderId="44" xfId="0" applyFont="1" applyFill="1" applyBorder="1" applyAlignment="1">
      <alignment vertical="center"/>
    </xf>
    <xf numFmtId="168" fontId="1" fillId="11" borderId="44" xfId="0" applyNumberFormat="1" applyFont="1" applyFill="1" applyBorder="1" applyAlignment="1">
      <alignment horizontal="left" wrapText="1"/>
    </xf>
    <xf numFmtId="165" fontId="1" fillId="0" borderId="0" xfId="12" applyFont="1" applyBorder="1" applyAlignment="1" applyProtection="1">
      <alignment horizontal="center" wrapText="1"/>
    </xf>
    <xf numFmtId="165" fontId="1" fillId="0" borderId="0" xfId="12" applyFont="1" applyBorder="1" applyAlignment="1" applyProtection="1">
      <alignment wrapText="1"/>
    </xf>
    <xf numFmtId="165" fontId="1" fillId="0" borderId="0" xfId="12" applyFont="1" applyBorder="1" applyAlignment="1" applyProtection="1">
      <alignment horizontal="center" vertical="center" wrapText="1"/>
    </xf>
    <xf numFmtId="165" fontId="1" fillId="4" borderId="0" xfId="12" applyFont="1" applyFill="1" applyBorder="1" applyAlignment="1" applyProtection="1">
      <alignment horizontal="center" vertical="center" wrapText="1"/>
    </xf>
    <xf numFmtId="165" fontId="1" fillId="0" borderId="0" xfId="12" applyFont="1" applyBorder="1" applyAlignment="1" applyProtection="1">
      <alignment vertical="center" wrapText="1"/>
    </xf>
    <xf numFmtId="165" fontId="1" fillId="0" borderId="0" xfId="12" applyFont="1" applyBorder="1" applyAlignment="1" applyProtection="1">
      <alignment vertical="center"/>
    </xf>
    <xf numFmtId="165" fontId="1" fillId="4" borderId="0" xfId="12" applyFont="1" applyFill="1" applyBorder="1" applyAlignment="1" applyProtection="1">
      <alignment vertical="center"/>
    </xf>
    <xf numFmtId="165" fontId="1" fillId="0" borderId="35" xfId="12" applyFont="1" applyBorder="1" applyAlignment="1" applyProtection="1">
      <alignment vertical="center"/>
    </xf>
    <xf numFmtId="0" fontId="0" fillId="0" borderId="45" xfId="0" applyBorder="1" applyAlignment="1">
      <alignment wrapTex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35" xfId="0" applyBorder="1" applyAlignment="1">
      <alignment wrapText="1"/>
    </xf>
    <xf numFmtId="169" fontId="0" fillId="0" borderId="0" xfId="0" applyNumberFormat="1" applyAlignment="1">
      <alignment horizontal="center"/>
    </xf>
    <xf numFmtId="0" fontId="0" fillId="0" borderId="45" xfId="0" applyBorder="1"/>
    <xf numFmtId="0" fontId="0" fillId="0" borderId="35" xfId="0" applyBorder="1"/>
    <xf numFmtId="0" fontId="17" fillId="0" borderId="0" xfId="0" applyFont="1" applyAlignment="1">
      <alignment horizontal="center" vertical="center"/>
    </xf>
    <xf numFmtId="2" fontId="0" fillId="0" borderId="0" xfId="0" applyNumberFormat="1" applyAlignment="1">
      <alignment horizontal="center"/>
    </xf>
    <xf numFmtId="4" fontId="19" fillId="0" borderId="0" xfId="0" applyNumberFormat="1" applyFont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69" fontId="17" fillId="0" borderId="46" xfId="0" applyNumberFormat="1" applyFont="1" applyBorder="1" applyAlignment="1">
      <alignment horizontal="center" vertical="center"/>
    </xf>
    <xf numFmtId="0" fontId="0" fillId="0" borderId="46" xfId="0" applyBorder="1" applyAlignment="1">
      <alignment vertical="center"/>
    </xf>
    <xf numFmtId="0" fontId="0" fillId="0" borderId="46" xfId="0" applyBorder="1"/>
    <xf numFmtId="165" fontId="1" fillId="0" borderId="46" xfId="12" applyFont="1" applyBorder="1" applyAlignment="1" applyProtection="1">
      <alignment horizontal="center" wrapText="1"/>
    </xf>
    <xf numFmtId="0" fontId="0" fillId="0" borderId="47" xfId="0" applyBorder="1"/>
    <xf numFmtId="169" fontId="0" fillId="0" borderId="0" xfId="0" applyNumberFormat="1" applyAlignment="1">
      <alignment horizontal="center" vertical="center"/>
    </xf>
    <xf numFmtId="0" fontId="7" fillId="0" borderId="0" xfId="0" applyFont="1" applyAlignment="1">
      <alignment wrapText="1"/>
    </xf>
    <xf numFmtId="170" fontId="0" fillId="0" borderId="0" xfId="0" applyNumberFormat="1"/>
    <xf numFmtId="0" fontId="21" fillId="0" borderId="0" xfId="0" applyFont="1"/>
    <xf numFmtId="0" fontId="22" fillId="0" borderId="20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166" fontId="22" fillId="0" borderId="10" xfId="1" applyFont="1" applyBorder="1" applyAlignment="1" applyProtection="1">
      <alignment horizontal="center" vertical="center"/>
    </xf>
    <xf numFmtId="0" fontId="22" fillId="8" borderId="2" xfId="9" applyFont="1" applyFill="1" applyBorder="1" applyAlignment="1">
      <alignment horizontal="center"/>
    </xf>
    <xf numFmtId="0" fontId="22" fillId="8" borderId="2" xfId="9" applyFont="1" applyFill="1" applyBorder="1" applyAlignment="1">
      <alignment horizontal="left"/>
    </xf>
    <xf numFmtId="0" fontId="22" fillId="8" borderId="3" xfId="9" applyFont="1" applyFill="1" applyBorder="1" applyAlignment="1">
      <alignment wrapText="1"/>
    </xf>
    <xf numFmtId="0" fontId="22" fillId="8" borderId="12" xfId="9" applyFont="1" applyFill="1" applyBorder="1" applyAlignment="1">
      <alignment wrapText="1"/>
    </xf>
    <xf numFmtId="0" fontId="24" fillId="0" borderId="49" xfId="9" applyFont="1" applyBorder="1" applyAlignment="1">
      <alignment horizontal="center" vertical="center"/>
    </xf>
    <xf numFmtId="0" fontId="24" fillId="0" borderId="50" xfId="9" applyFont="1" applyBorder="1" applyAlignment="1">
      <alignment horizontal="justify" vertical="center" wrapText="1"/>
    </xf>
    <xf numFmtId="0" fontId="24" fillId="0" borderId="41" xfId="9" applyFont="1" applyBorder="1" applyAlignment="1">
      <alignment horizontal="center" vertical="center"/>
    </xf>
    <xf numFmtId="0" fontId="21" fillId="0" borderId="0" xfId="0" applyFont="1" applyAlignment="1">
      <alignment wrapText="1"/>
    </xf>
    <xf numFmtId="2" fontId="24" fillId="0" borderId="21" xfId="0" applyNumberFormat="1" applyFont="1" applyBorder="1" applyAlignment="1">
      <alignment horizontal="center" vertical="center"/>
    </xf>
    <xf numFmtId="2" fontId="24" fillId="0" borderId="21" xfId="0" applyNumberFormat="1" applyFont="1" applyBorder="1" applyAlignment="1">
      <alignment horizontal="center" vertical="center" wrapText="1"/>
    </xf>
    <xf numFmtId="0" fontId="24" fillId="0" borderId="21" xfId="9" applyFont="1" applyBorder="1" applyAlignment="1">
      <alignment horizontal="center" vertical="center"/>
    </xf>
    <xf numFmtId="2" fontId="24" fillId="0" borderId="51" xfId="0" applyNumberFormat="1" applyFont="1" applyBorder="1" applyAlignment="1">
      <alignment horizontal="center" vertical="center" wrapText="1"/>
    </xf>
    <xf numFmtId="4" fontId="24" fillId="0" borderId="51" xfId="0" applyNumberFormat="1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21" xfId="9" applyFont="1" applyBorder="1" applyAlignment="1">
      <alignment horizontal="justify" vertical="center" wrapText="1"/>
    </xf>
    <xf numFmtId="4" fontId="24" fillId="0" borderId="21" xfId="10" applyNumberFormat="1" applyFont="1" applyBorder="1" applyAlignment="1">
      <alignment horizontal="center" vertical="center" wrapText="1"/>
    </xf>
    <xf numFmtId="0" fontId="24" fillId="0" borderId="50" xfId="9" applyFont="1" applyBorder="1" applyAlignment="1">
      <alignment vertical="center" wrapText="1"/>
    </xf>
    <xf numFmtId="2" fontId="25" fillId="0" borderId="42" xfId="10" applyNumberFormat="1" applyFont="1" applyBorder="1" applyAlignment="1">
      <alignment horizontal="center" vertical="center"/>
    </xf>
    <xf numFmtId="0" fontId="21" fillId="0" borderId="45" xfId="0" applyFont="1" applyBorder="1"/>
    <xf numFmtId="0" fontId="21" fillId="0" borderId="35" xfId="0" applyFont="1" applyBorder="1"/>
    <xf numFmtId="2" fontId="24" fillId="0" borderId="21" xfId="10" applyNumberFormat="1" applyFont="1" applyBorder="1" applyAlignment="1">
      <alignment horizontal="center" vertical="center"/>
    </xf>
    <xf numFmtId="4" fontId="24" fillId="0" borderId="21" xfId="10" applyNumberFormat="1" applyFont="1" applyBorder="1" applyAlignment="1">
      <alignment horizontal="center" vertical="center"/>
    </xf>
    <xf numFmtId="0" fontId="25" fillId="0" borderId="45" xfId="0" applyFont="1" applyBorder="1"/>
    <xf numFmtId="0" fontId="25" fillId="0" borderId="0" xfId="0" applyFont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1" fillId="0" borderId="52" xfId="0" applyFont="1" applyBorder="1"/>
    <xf numFmtId="0" fontId="25" fillId="0" borderId="46" xfId="0" applyFont="1" applyBorder="1" applyAlignment="1">
      <alignment horizontal="center"/>
    </xf>
    <xf numFmtId="0" fontId="21" fillId="0" borderId="46" xfId="0" applyFont="1" applyBorder="1"/>
    <xf numFmtId="0" fontId="21" fillId="0" borderId="47" xfId="0" applyFont="1" applyBorder="1"/>
    <xf numFmtId="0" fontId="0" fillId="12" borderId="0" xfId="0" applyFill="1"/>
    <xf numFmtId="0" fontId="26" fillId="0" borderId="0" xfId="0" applyFont="1"/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4" fontId="18" fillId="0" borderId="0" xfId="0" applyNumberFormat="1" applyFont="1" applyAlignment="1">
      <alignment horizontal="center"/>
    </xf>
    <xf numFmtId="0" fontId="16" fillId="9" borderId="0" xfId="0" applyFont="1" applyFill="1" applyAlignment="1">
      <alignment horizontal="center" vertical="center"/>
    </xf>
    <xf numFmtId="169" fontId="16" fillId="9" borderId="0" xfId="0" applyNumberFormat="1" applyFont="1" applyFill="1" applyAlignment="1">
      <alignment horizontal="center"/>
    </xf>
    <xf numFmtId="4" fontId="18" fillId="0" borderId="0" xfId="0" applyNumberFormat="1" applyFont="1" applyAlignment="1">
      <alignment horizontal="center" vertical="center"/>
    </xf>
    <xf numFmtId="169" fontId="16" fillId="9" borderId="0" xfId="0" applyNumberFormat="1" applyFont="1" applyFill="1" applyAlignment="1">
      <alignment horizontal="center" vertical="center"/>
    </xf>
    <xf numFmtId="168" fontId="13" fillId="11" borderId="43" xfId="0" applyNumberFormat="1" applyFont="1" applyFill="1" applyBorder="1" applyAlignment="1">
      <alignment horizontal="right" vertical="center" wrapText="1"/>
    </xf>
    <xf numFmtId="0" fontId="16" fillId="0" borderId="0" xfId="0" applyFont="1" applyAlignment="1">
      <alignment horizontal="center" vertical="center"/>
    </xf>
    <xf numFmtId="169" fontId="7" fillId="11" borderId="24" xfId="3" applyNumberFormat="1" applyFont="1" applyFill="1" applyBorder="1" applyAlignment="1" applyProtection="1">
      <alignment horizontal="right"/>
    </xf>
    <xf numFmtId="0" fontId="1" fillId="0" borderId="26" xfId="0" applyFont="1" applyBorder="1" applyAlignment="1">
      <alignment horizontal="center" vertical="center" wrapText="1"/>
    </xf>
    <xf numFmtId="10" fontId="1" fillId="0" borderId="42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168" fontId="1" fillId="0" borderId="43" xfId="0" applyNumberFormat="1" applyFont="1" applyBorder="1" applyAlignment="1">
      <alignment horizontal="center" vertical="center" wrapText="1"/>
    </xf>
    <xf numFmtId="164" fontId="13" fillId="11" borderId="24" xfId="2" applyFont="1" applyFill="1" applyBorder="1" applyAlignment="1" applyProtection="1">
      <alignment horizontal="center" vertical="center"/>
    </xf>
    <xf numFmtId="0" fontId="1" fillId="0" borderId="40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8" fontId="1" fillId="0" borderId="33" xfId="0" applyNumberFormat="1" applyFont="1" applyBorder="1" applyAlignment="1">
      <alignment horizontal="center" vertical="center" wrapText="1"/>
    </xf>
    <xf numFmtId="169" fontId="7" fillId="11" borderId="8" xfId="3" applyNumberFormat="1" applyFont="1" applyFill="1" applyBorder="1" applyAlignment="1" applyProtection="1">
      <alignment horizontal="right"/>
    </xf>
    <xf numFmtId="0" fontId="9" fillId="7" borderId="37" xfId="0" applyFont="1" applyFill="1" applyBorder="1" applyAlignment="1">
      <alignment horizontal="center" vertical="center" wrapText="1"/>
    </xf>
    <xf numFmtId="10" fontId="9" fillId="7" borderId="38" xfId="0" applyNumberFormat="1" applyFont="1" applyFill="1" applyBorder="1" applyAlignment="1">
      <alignment horizontal="center" vertical="center" wrapText="1"/>
    </xf>
    <xf numFmtId="0" fontId="9" fillId="7" borderId="38" xfId="0" applyFont="1" applyFill="1" applyBorder="1" applyAlignment="1">
      <alignment horizontal="center" vertical="center" wrapText="1"/>
    </xf>
    <xf numFmtId="168" fontId="9" fillId="7" borderId="39" xfId="0" applyNumberFormat="1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9" fillId="7" borderId="26" xfId="5" applyFont="1" applyFill="1" applyBorder="1" applyAlignment="1">
      <alignment horizontal="center" vertical="center" wrapText="1"/>
    </xf>
    <xf numFmtId="0" fontId="12" fillId="0" borderId="30" xfId="5" applyFont="1" applyBorder="1" applyAlignment="1">
      <alignment horizontal="center" vertical="center" wrapText="1"/>
    </xf>
    <xf numFmtId="164" fontId="8" fillId="10" borderId="33" xfId="2" applyFont="1" applyFill="1" applyBorder="1" applyAlignment="1" applyProtection="1">
      <alignment horizontal="right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left" vertical="center" wrapText="1"/>
    </xf>
    <xf numFmtId="0" fontId="8" fillId="6" borderId="1" xfId="0" applyFont="1" applyFill="1" applyBorder="1" applyAlignment="1">
      <alignment horizontal="center" vertical="center"/>
    </xf>
    <xf numFmtId="168" fontId="8" fillId="6" borderId="2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65" fontId="1" fillId="0" borderId="16" xfId="12" applyFont="1" applyBorder="1" applyAlignment="1" applyProtection="1">
      <alignment horizontal="center" vertical="center" wrapText="1"/>
    </xf>
    <xf numFmtId="165" fontId="1" fillId="0" borderId="17" xfId="12" applyFont="1" applyBorder="1" applyAlignment="1" applyProtection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167" fontId="1" fillId="4" borderId="8" xfId="0" applyNumberFormat="1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right" vertical="center"/>
    </xf>
    <xf numFmtId="167" fontId="1" fillId="4" borderId="10" xfId="0" applyNumberFormat="1" applyFont="1" applyFill="1" applyBorder="1" applyAlignment="1">
      <alignment horizontal="left" vertical="center"/>
    </xf>
    <xf numFmtId="0" fontId="9" fillId="4" borderId="11" xfId="0" applyFont="1" applyFill="1" applyBorder="1" applyAlignment="1">
      <alignment horizontal="left" vertical="center" wrapText="1"/>
    </xf>
    <xf numFmtId="167" fontId="8" fillId="5" borderId="2" xfId="0" applyNumberFormat="1" applyFont="1" applyFill="1" applyBorder="1" applyAlignment="1">
      <alignment horizontal="right" vertical="center"/>
    </xf>
    <xf numFmtId="167" fontId="8" fillId="5" borderId="12" xfId="0" applyNumberFormat="1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right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right" vertical="center"/>
    </xf>
    <xf numFmtId="0" fontId="8" fillId="2" borderId="3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2" fontId="24" fillId="0" borderId="24" xfId="15" applyNumberFormat="1" applyFont="1" applyBorder="1" applyAlignment="1" applyProtection="1">
      <alignment horizontal="center" vertical="center"/>
    </xf>
    <xf numFmtId="0" fontId="24" fillId="0" borderId="11" xfId="10" applyFont="1" applyBorder="1" applyAlignment="1">
      <alignment horizontal="justify" vertical="center"/>
    </xf>
    <xf numFmtId="0" fontId="25" fillId="0" borderId="11" xfId="0" applyFont="1" applyBorder="1" applyAlignment="1">
      <alignment horizontal="left" vertical="center"/>
    </xf>
    <xf numFmtId="0" fontId="24" fillId="0" borderId="11" xfId="10" applyFont="1" applyBorder="1" applyAlignment="1">
      <alignment horizontal="left" vertical="center"/>
    </xf>
    <xf numFmtId="0" fontId="25" fillId="0" borderId="11" xfId="0" applyFont="1" applyBorder="1"/>
    <xf numFmtId="0" fontId="24" fillId="0" borderId="48" xfId="10" applyFont="1" applyBorder="1" applyAlignment="1">
      <alignment horizontal="center" vertical="center" wrapText="1"/>
    </xf>
    <xf numFmtId="0" fontId="24" fillId="0" borderId="49" xfId="9" applyFont="1" applyBorder="1" applyAlignment="1">
      <alignment horizontal="left" vertical="center"/>
    </xf>
    <xf numFmtId="2" fontId="24" fillId="0" borderId="43" xfId="15" applyNumberFormat="1" applyFont="1" applyBorder="1" applyAlignment="1" applyProtection="1">
      <alignment horizontal="center" vertical="center"/>
    </xf>
    <xf numFmtId="0" fontId="24" fillId="0" borderId="26" xfId="9" applyFont="1" applyBorder="1" applyAlignment="1">
      <alignment horizontal="justify" vertical="center" wrapText="1"/>
    </xf>
    <xf numFmtId="0" fontId="22" fillId="0" borderId="11" xfId="10" applyFont="1" applyBorder="1" applyAlignment="1">
      <alignment horizontal="center" vertical="center"/>
    </xf>
    <xf numFmtId="0" fontId="24" fillId="0" borderId="11" xfId="10" applyFont="1" applyBorder="1" applyAlignment="1">
      <alignment horizontal="left" vertical="center" wrapText="1"/>
    </xf>
    <xf numFmtId="0" fontId="24" fillId="0" borderId="11" xfId="0" applyFont="1" applyBorder="1" applyAlignment="1">
      <alignment horizontal="justify" vertical="center"/>
    </xf>
    <xf numFmtId="0" fontId="22" fillId="0" borderId="11" xfId="10" applyFont="1" applyBorder="1" applyAlignment="1">
      <alignment horizontal="left" vertical="center" wrapText="1"/>
    </xf>
    <xf numFmtId="0" fontId="22" fillId="0" borderId="11" xfId="0" applyFont="1" applyBorder="1" applyAlignment="1">
      <alignment horizontal="center" vertical="center"/>
    </xf>
    <xf numFmtId="0" fontId="24" fillId="0" borderId="11" xfId="10" applyFont="1" applyBorder="1" applyAlignment="1">
      <alignment horizontal="justify" vertical="center" wrapText="1"/>
    </xf>
    <xf numFmtId="49" fontId="24" fillId="0" borderId="11" xfId="11" applyNumberFormat="1" applyFont="1" applyBorder="1" applyAlignment="1">
      <alignment horizontal="justify" vertical="center" wrapText="1"/>
    </xf>
    <xf numFmtId="49" fontId="24" fillId="0" borderId="11" xfId="11" applyNumberFormat="1" applyFont="1" applyBorder="1" applyAlignment="1">
      <alignment horizontal="justify" vertical="center"/>
    </xf>
    <xf numFmtId="0" fontId="23" fillId="0" borderId="11" xfId="10" applyFont="1" applyBorder="1" applyAlignment="1">
      <alignment horizontal="center" vertical="center" wrapText="1"/>
    </xf>
    <xf numFmtId="0" fontId="22" fillId="0" borderId="11" xfId="10" applyFont="1" applyBorder="1" applyAlignment="1">
      <alignment horizontal="center" vertical="center" wrapText="1"/>
    </xf>
    <xf numFmtId="49" fontId="24" fillId="0" borderId="11" xfId="11" applyNumberFormat="1" applyFont="1" applyBorder="1" applyAlignment="1">
      <alignment vertical="center"/>
    </xf>
    <xf numFmtId="0" fontId="22" fillId="0" borderId="18" xfId="0" applyFont="1" applyBorder="1" applyAlignment="1">
      <alignment horizontal="center" vertical="center" wrapText="1"/>
    </xf>
    <xf numFmtId="0" fontId="23" fillId="0" borderId="48" xfId="0" applyFont="1" applyBorder="1" applyAlignment="1">
      <alignment horizontal="center" wrapText="1"/>
    </xf>
    <xf numFmtId="2" fontId="22" fillId="0" borderId="11" xfId="0" applyNumberFormat="1" applyFont="1" applyBorder="1" applyAlignment="1">
      <alignment horizontal="justify" vertical="center" wrapText="1"/>
    </xf>
    <xf numFmtId="2" fontId="22" fillId="0" borderId="24" xfId="0" applyNumberFormat="1" applyFont="1" applyBorder="1" applyAlignment="1">
      <alignment horizontal="center" vertical="center" wrapText="1"/>
    </xf>
    <xf numFmtId="2" fontId="22" fillId="0" borderId="11" xfId="0" applyNumberFormat="1" applyFont="1" applyBorder="1" applyAlignment="1">
      <alignment horizontal="left" vertical="center" wrapText="1"/>
    </xf>
    <xf numFmtId="2" fontId="24" fillId="0" borderId="33" xfId="15" applyNumberFormat="1" applyFont="1" applyBorder="1" applyAlignment="1" applyProtection="1">
      <alignment horizontal="center" vertical="center"/>
    </xf>
  </cellXfs>
  <cellStyles count="16">
    <cellStyle name="Moeda" xfId="2" builtinId="4"/>
    <cellStyle name="Moeda 2" xfId="4" xr:uid="{00000000-0005-0000-0000-000006000000}"/>
    <cellStyle name="Normal" xfId="0" builtinId="0"/>
    <cellStyle name="Normal 2" xfId="5" xr:uid="{00000000-0005-0000-0000-000007000000}"/>
    <cellStyle name="Normal 2 2 2" xfId="6" xr:uid="{00000000-0005-0000-0000-000008000000}"/>
    <cellStyle name="Normal 3" xfId="7" xr:uid="{00000000-0005-0000-0000-000009000000}"/>
    <cellStyle name="Normal 5 2" xfId="8" xr:uid="{00000000-0005-0000-0000-00000A000000}"/>
    <cellStyle name="Normal 6 2" xfId="9" xr:uid="{00000000-0005-0000-0000-00000B000000}"/>
    <cellStyle name="Normal 7" xfId="10" xr:uid="{00000000-0005-0000-0000-00000C000000}"/>
    <cellStyle name="Normal 7 3" xfId="11" xr:uid="{00000000-0005-0000-0000-00000D000000}"/>
    <cellStyle name="Porcentagem" xfId="3" builtinId="5"/>
    <cellStyle name="Vírgula" xfId="1" builtinId="3"/>
    <cellStyle name="Vírgula 2" xfId="12" xr:uid="{00000000-0005-0000-0000-00000E000000}"/>
    <cellStyle name="Vírgula 2 13 3" xfId="13" xr:uid="{00000000-0005-0000-0000-00000F000000}"/>
    <cellStyle name="Vírgula 5" xfId="14" xr:uid="{00000000-0005-0000-0000-000010000000}"/>
    <cellStyle name="Vírgula 5 2" xfId="15" xr:uid="{00000000-0005-0000-0000-000011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371520</xdr:colOff>
      <xdr:row>11</xdr:row>
      <xdr:rowOff>825120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823440" y="116640"/>
          <a:ext cx="753480" cy="7084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78120</xdr:colOff>
      <xdr:row>1</xdr:row>
      <xdr:rowOff>63000</xdr:rowOff>
    </xdr:from>
    <xdr:to>
      <xdr:col>1</xdr:col>
      <xdr:colOff>1094760</xdr:colOff>
      <xdr:row>5</xdr:row>
      <xdr:rowOff>113400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09960" y="238320"/>
          <a:ext cx="1016640" cy="931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048576"/>
  <sheetViews>
    <sheetView tabSelected="1" view="pageBreakPreview" topLeftCell="B235" zoomScaleNormal="100" workbookViewId="0">
      <selection activeCell="K256" sqref="K256:O260"/>
    </sheetView>
  </sheetViews>
  <sheetFormatPr defaultColWidth="8.7109375" defaultRowHeight="13.9" customHeight="1" x14ac:dyDescent="0.25"/>
  <cols>
    <col min="1" max="1" width="9.28515625" customWidth="1"/>
    <col min="2" max="2" width="56.5703125" style="1" customWidth="1"/>
    <col min="3" max="3" width="10.85546875" customWidth="1"/>
    <col min="4" max="4" width="11.28515625" customWidth="1"/>
    <col min="5" max="5" width="14.140625" customWidth="1"/>
    <col min="6" max="6" width="10" customWidth="1"/>
    <col min="7" max="7" width="11.5703125" customWidth="1"/>
    <col min="8" max="8" width="12.140625" customWidth="1"/>
    <col min="10" max="10" width="10.140625" customWidth="1"/>
    <col min="11" max="11" width="9.28515625" customWidth="1"/>
    <col min="12" max="12" width="12.140625" style="2" customWidth="1"/>
    <col min="13" max="13" width="18.5703125" customWidth="1"/>
    <col min="14" max="14" width="11.42578125" customWidth="1"/>
    <col min="15" max="15" width="11.5703125" customWidth="1"/>
    <col min="16" max="16" width="14.42578125" customWidth="1"/>
    <col min="17" max="17" width="9.28515625" customWidth="1"/>
    <col min="18" max="19" width="14.140625" customWidth="1"/>
    <col min="20" max="20" width="10.5703125" customWidth="1"/>
  </cols>
  <sheetData>
    <row r="1" spans="1:22" ht="12.75" hidden="1" customHeight="1" x14ac:dyDescent="0.25">
      <c r="A1" s="211" t="s">
        <v>0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3"/>
      <c r="T1" s="4"/>
    </row>
    <row r="2" spans="1:22" ht="15" hidden="1" x14ac:dyDescent="0.25">
      <c r="A2" s="211"/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3"/>
      <c r="T2" s="4"/>
    </row>
    <row r="3" spans="1:22" ht="15" hidden="1" x14ac:dyDescent="0.25">
      <c r="A3" s="211"/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3"/>
      <c r="T3" s="4"/>
    </row>
    <row r="4" spans="1:22" ht="15" hidden="1" x14ac:dyDescent="0.25">
      <c r="A4" s="211"/>
      <c r="B4" s="211"/>
      <c r="C4" s="211"/>
      <c r="D4" s="211"/>
      <c r="E4" s="211"/>
      <c r="F4" s="211"/>
      <c r="G4" s="211"/>
      <c r="H4" s="211"/>
      <c r="I4" s="211"/>
      <c r="J4" s="211"/>
      <c r="K4" s="211"/>
      <c r="L4" s="211"/>
      <c r="M4" s="211"/>
      <c r="N4" s="211"/>
      <c r="O4" s="211"/>
      <c r="P4" s="211"/>
      <c r="Q4" s="211"/>
      <c r="R4" s="3"/>
      <c r="T4" s="4"/>
    </row>
    <row r="5" spans="1:22" ht="15" hidden="1" x14ac:dyDescent="0.25">
      <c r="A5" s="211"/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3"/>
      <c r="T5" s="4"/>
    </row>
    <row r="6" spans="1:22" ht="15" hidden="1" x14ac:dyDescent="0.25">
      <c r="A6" s="211"/>
      <c r="B6" s="211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211"/>
      <c r="O6" s="211"/>
      <c r="P6" s="211"/>
      <c r="Q6" s="211"/>
      <c r="R6" s="3"/>
      <c r="T6" s="4"/>
    </row>
    <row r="7" spans="1:22" ht="15" hidden="1" x14ac:dyDescent="0.25">
      <c r="A7" s="211"/>
      <c r="B7" s="211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11"/>
      <c r="R7" s="3"/>
      <c r="T7" s="4"/>
    </row>
    <row r="8" spans="1:22" ht="15" hidden="1" x14ac:dyDescent="0.25">
      <c r="A8" s="211"/>
      <c r="B8" s="211"/>
      <c r="C8" s="211"/>
      <c r="D8" s="211"/>
      <c r="E8" s="211"/>
      <c r="F8" s="211"/>
      <c r="G8" s="211"/>
      <c r="H8" s="211"/>
      <c r="I8" s="211"/>
      <c r="J8" s="211"/>
      <c r="K8" s="211"/>
      <c r="L8" s="211"/>
      <c r="M8" s="211"/>
      <c r="N8" s="211"/>
      <c r="O8" s="211"/>
      <c r="P8" s="211"/>
      <c r="Q8" s="211"/>
      <c r="R8" s="3"/>
      <c r="T8" s="4"/>
    </row>
    <row r="9" spans="1:22" ht="15" hidden="1" x14ac:dyDescent="0.25">
      <c r="A9" s="211"/>
      <c r="B9" s="211"/>
      <c r="C9" s="211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211"/>
      <c r="P9" s="211"/>
      <c r="Q9" s="211"/>
      <c r="R9" s="3"/>
      <c r="T9" s="4"/>
    </row>
    <row r="10" spans="1:22" ht="15" hidden="1" x14ac:dyDescent="0.25">
      <c r="A10" s="211"/>
      <c r="B10" s="211"/>
      <c r="C10" s="211"/>
      <c r="D10" s="211"/>
      <c r="E10" s="211"/>
      <c r="F10" s="211"/>
      <c r="G10" s="211"/>
      <c r="H10" s="211"/>
      <c r="I10" s="211"/>
      <c r="J10" s="211"/>
      <c r="K10" s="211"/>
      <c r="L10" s="211"/>
      <c r="M10" s="211"/>
      <c r="N10" s="211"/>
      <c r="O10" s="211"/>
      <c r="P10" s="211"/>
      <c r="Q10" s="211"/>
      <c r="R10" s="3"/>
      <c r="T10" s="4"/>
    </row>
    <row r="11" spans="1:22" ht="15" hidden="1" x14ac:dyDescent="0.25">
      <c r="A11" s="211"/>
      <c r="B11" s="211"/>
      <c r="C11" s="211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3"/>
      <c r="T11" s="4"/>
    </row>
    <row r="12" spans="1:22" s="5" customFormat="1" ht="70.349999999999994" customHeight="1" x14ac:dyDescent="0.3">
      <c r="A12" s="212"/>
      <c r="B12" s="212"/>
      <c r="C12" s="212"/>
      <c r="D12" s="212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3"/>
      <c r="S12"/>
      <c r="T12" s="4"/>
      <c r="U12"/>
      <c r="V12"/>
    </row>
    <row r="13" spans="1:22" s="8" customFormat="1" ht="16.899999999999999" customHeight="1" x14ac:dyDescent="0.25">
      <c r="A13" s="213" t="s">
        <v>1</v>
      </c>
      <c r="B13" s="213"/>
      <c r="C13" s="213"/>
      <c r="D13" s="213"/>
      <c r="E13" s="214" t="str">
        <f>L18</f>
        <v>MEDIÇÃO 08</v>
      </c>
      <c r="F13" s="214"/>
      <c r="G13" s="214"/>
      <c r="H13" s="214"/>
      <c r="I13" s="214"/>
      <c r="J13" s="214"/>
      <c r="K13" s="214"/>
      <c r="L13" s="214"/>
      <c r="M13" s="214"/>
      <c r="N13" s="215" t="s">
        <v>2</v>
      </c>
      <c r="O13" s="215"/>
      <c r="P13" s="215"/>
      <c r="Q13" s="215"/>
      <c r="R13" s="6"/>
      <c r="S13" s="5"/>
      <c r="T13" s="7"/>
      <c r="U13"/>
      <c r="V13"/>
    </row>
    <row r="14" spans="1:22" s="8" customFormat="1" ht="13.9" customHeight="1" x14ac:dyDescent="0.25">
      <c r="A14" s="206" t="s">
        <v>3</v>
      </c>
      <c r="B14" s="206"/>
      <c r="C14" s="206"/>
      <c r="D14" s="206"/>
      <c r="E14" s="206"/>
      <c r="F14" s="207" t="s">
        <v>4</v>
      </c>
      <c r="G14" s="207"/>
      <c r="H14" s="208" t="s">
        <v>5</v>
      </c>
      <c r="I14" s="208"/>
      <c r="J14" s="208"/>
      <c r="K14" s="209" t="s">
        <v>6</v>
      </c>
      <c r="L14" s="209"/>
      <c r="M14" s="209"/>
      <c r="N14" s="210" t="s">
        <v>7</v>
      </c>
      <c r="O14" s="210"/>
      <c r="P14" s="198">
        <v>45747</v>
      </c>
      <c r="Q14" s="198"/>
      <c r="R14" s="9"/>
      <c r="T14" s="10"/>
      <c r="U14"/>
      <c r="V14"/>
    </row>
    <row r="15" spans="1:22" s="8" customFormat="1" ht="15" x14ac:dyDescent="0.25">
      <c r="A15" s="206"/>
      <c r="B15" s="206"/>
      <c r="C15" s="206"/>
      <c r="D15" s="206"/>
      <c r="E15" s="206"/>
      <c r="F15" s="207"/>
      <c r="G15" s="207"/>
      <c r="H15" s="208"/>
      <c r="I15" s="208"/>
      <c r="J15" s="208"/>
      <c r="K15" s="209"/>
      <c r="L15" s="209"/>
      <c r="M15" s="209"/>
      <c r="N15" s="199" t="s">
        <v>8</v>
      </c>
      <c r="O15" s="199"/>
      <c r="P15" s="200">
        <v>46077</v>
      </c>
      <c r="Q15" s="200"/>
      <c r="R15" s="9"/>
      <c r="T15" s="10"/>
      <c r="U15"/>
      <c r="V15"/>
    </row>
    <row r="16" spans="1:22" s="1" customFormat="1" ht="13.9" customHeight="1" x14ac:dyDescent="0.25">
      <c r="A16" s="201" t="s">
        <v>9</v>
      </c>
      <c r="B16" s="201"/>
      <c r="C16" s="201"/>
      <c r="D16" s="201"/>
      <c r="E16" s="201"/>
      <c r="F16" s="201"/>
      <c r="G16" s="201"/>
      <c r="H16" s="11" t="s">
        <v>10</v>
      </c>
      <c r="I16" s="202">
        <v>45958</v>
      </c>
      <c r="J16" s="202"/>
      <c r="K16" s="12" t="s">
        <v>11</v>
      </c>
      <c r="L16" s="203">
        <v>46052</v>
      </c>
      <c r="M16" s="203"/>
      <c r="N16" s="204" t="s">
        <v>12</v>
      </c>
      <c r="O16" s="204"/>
      <c r="P16" s="205" t="s">
        <v>13</v>
      </c>
      <c r="Q16" s="205"/>
      <c r="R16" s="9"/>
      <c r="S16" s="8"/>
      <c r="T16" s="10"/>
      <c r="U16"/>
      <c r="V16"/>
    </row>
    <row r="17" spans="1:20" ht="18.75" customHeight="1" x14ac:dyDescent="0.25">
      <c r="A17" s="189" t="s">
        <v>14</v>
      </c>
      <c r="B17" s="189"/>
      <c r="C17" s="189"/>
      <c r="D17" s="189"/>
      <c r="E17" s="189"/>
      <c r="F17" s="189"/>
      <c r="G17" s="189"/>
      <c r="H17" s="189"/>
      <c r="I17" s="190" t="str">
        <f>L18</f>
        <v>MEDIÇÃO 08</v>
      </c>
      <c r="J17" s="190"/>
      <c r="K17" s="190"/>
      <c r="L17" s="191">
        <f>O227</f>
        <v>190200.49638909238</v>
      </c>
      <c r="M17" s="191"/>
      <c r="N17" s="13" t="s">
        <v>15</v>
      </c>
      <c r="O17" s="14">
        <f>K227</f>
        <v>0.19238535141408264</v>
      </c>
      <c r="P17" s="15" t="s">
        <v>16</v>
      </c>
      <c r="Q17" s="16">
        <f>K228</f>
        <v>0.69028999626407384</v>
      </c>
      <c r="R17" s="9"/>
      <c r="S17" s="8"/>
      <c r="T17" s="10"/>
    </row>
    <row r="18" spans="1:20" ht="16.5" customHeight="1" x14ac:dyDescent="0.25">
      <c r="A18" s="192" t="s">
        <v>17</v>
      </c>
      <c r="B18" s="193" t="s">
        <v>18</v>
      </c>
      <c r="C18" s="193" t="s">
        <v>19</v>
      </c>
      <c r="D18" s="194" t="s">
        <v>20</v>
      </c>
      <c r="E18" s="195" t="s">
        <v>21</v>
      </c>
      <c r="F18" s="195" t="s">
        <v>22</v>
      </c>
      <c r="G18" s="195"/>
      <c r="H18" s="195"/>
      <c r="I18" s="196" t="s">
        <v>23</v>
      </c>
      <c r="J18" s="196"/>
      <c r="K18" s="196"/>
      <c r="L18" s="197" t="s">
        <v>24</v>
      </c>
      <c r="M18" s="197"/>
      <c r="N18" s="197"/>
      <c r="O18" s="184" t="s">
        <v>25</v>
      </c>
      <c r="P18" s="184"/>
      <c r="Q18" s="184"/>
      <c r="R18" s="19"/>
      <c r="S18" s="1"/>
      <c r="T18" s="20"/>
    </row>
    <row r="19" spans="1:20" ht="27.6" customHeight="1" x14ac:dyDescent="0.25">
      <c r="A19" s="192"/>
      <c r="B19" s="193"/>
      <c r="C19" s="193"/>
      <c r="D19" s="194"/>
      <c r="E19" s="195"/>
      <c r="F19" s="21" t="s">
        <v>26</v>
      </c>
      <c r="G19" s="18" t="s">
        <v>27</v>
      </c>
      <c r="H19" s="18" t="s">
        <v>28</v>
      </c>
      <c r="I19" s="22" t="s">
        <v>20</v>
      </c>
      <c r="J19" s="17" t="s">
        <v>29</v>
      </c>
      <c r="K19" s="23" t="s">
        <v>30</v>
      </c>
      <c r="L19" s="22" t="s">
        <v>20</v>
      </c>
      <c r="M19" s="24" t="s">
        <v>29</v>
      </c>
      <c r="N19" s="23" t="s">
        <v>30</v>
      </c>
      <c r="O19" s="25" t="s">
        <v>20</v>
      </c>
      <c r="P19" s="24" t="s">
        <v>29</v>
      </c>
      <c r="Q19" s="23" t="s">
        <v>30</v>
      </c>
      <c r="R19" s="26"/>
      <c r="S19" s="1"/>
      <c r="T19" s="20"/>
    </row>
    <row r="20" spans="1:20" ht="15" x14ac:dyDescent="0.25">
      <c r="A20" s="27">
        <v>1</v>
      </c>
      <c r="B20" s="28" t="s">
        <v>31</v>
      </c>
      <c r="C20" s="29"/>
      <c r="D20" s="30"/>
      <c r="E20" s="30"/>
      <c r="F20" s="30"/>
      <c r="G20" s="30"/>
      <c r="H20" s="30"/>
      <c r="I20" s="31"/>
      <c r="J20" s="32"/>
      <c r="K20" s="33"/>
      <c r="L20" s="34"/>
      <c r="M20" s="35">
        <f>SUM(M21:M23)</f>
        <v>0</v>
      </c>
      <c r="N20" s="33"/>
      <c r="O20" s="32"/>
      <c r="P20" s="35">
        <f>SUM(P21:P23)</f>
        <v>22521.215004400001</v>
      </c>
      <c r="Q20" s="33"/>
    </row>
    <row r="21" spans="1:20" ht="15" x14ac:dyDescent="0.25">
      <c r="A21" s="36" t="s">
        <v>32</v>
      </c>
      <c r="B21" s="37" t="s">
        <v>33</v>
      </c>
      <c r="C21" s="38" t="s">
        <v>34</v>
      </c>
      <c r="D21" s="39">
        <v>8</v>
      </c>
      <c r="E21" s="40">
        <v>371.19906600000002</v>
      </c>
      <c r="F21" s="41">
        <v>0</v>
      </c>
      <c r="G21" s="41">
        <v>0</v>
      </c>
      <c r="H21" s="41">
        <f>D21+F21-G21</f>
        <v>8</v>
      </c>
      <c r="I21" s="42">
        <v>8</v>
      </c>
      <c r="J21" s="43">
        <f>I21*E21</f>
        <v>2969.5925280000001</v>
      </c>
      <c r="K21" s="44">
        <f>I21/H21</f>
        <v>1</v>
      </c>
      <c r="L21" s="39">
        <f>IFERROR(VLOOKUP(A21,'MEMO CALCULO 08'!$B$8:$E$202,4,0),0)</f>
        <v>0</v>
      </c>
      <c r="M21" s="45">
        <f>L21*E21</f>
        <v>0</v>
      </c>
      <c r="N21" s="44">
        <f>L21/H21</f>
        <v>0</v>
      </c>
      <c r="O21" s="46">
        <f t="shared" ref="O21:Q23" si="0">I21+L21</f>
        <v>8</v>
      </c>
      <c r="P21" s="47">
        <f t="shared" si="0"/>
        <v>2969.5925280000001</v>
      </c>
      <c r="Q21" s="48">
        <f t="shared" si="0"/>
        <v>1</v>
      </c>
    </row>
    <row r="22" spans="1:20" ht="48" x14ac:dyDescent="0.25">
      <c r="A22" s="36" t="s">
        <v>35</v>
      </c>
      <c r="B22" s="37" t="s">
        <v>36</v>
      </c>
      <c r="C22" s="38" t="s">
        <v>34</v>
      </c>
      <c r="D22" s="39">
        <v>10.9</v>
      </c>
      <c r="E22" s="40">
        <v>688.29703600000005</v>
      </c>
      <c r="F22" s="41">
        <v>0</v>
      </c>
      <c r="G22" s="41">
        <v>0</v>
      </c>
      <c r="H22" s="41">
        <f>D22+F22-G22</f>
        <v>10.9</v>
      </c>
      <c r="I22" s="42">
        <v>10.9</v>
      </c>
      <c r="J22" s="43">
        <f>I22*E22</f>
        <v>7502.4376924000007</v>
      </c>
      <c r="K22" s="44">
        <f>I22/H22</f>
        <v>1</v>
      </c>
      <c r="L22" s="39">
        <f>IFERROR(VLOOKUP(A22,'MEMO CALCULO 08'!$B$8:$E$202,4,0),0)</f>
        <v>0</v>
      </c>
      <c r="M22" s="45">
        <f>L22*E22</f>
        <v>0</v>
      </c>
      <c r="N22" s="44">
        <f>L22/H22</f>
        <v>0</v>
      </c>
      <c r="O22" s="46">
        <f t="shared" si="0"/>
        <v>10.9</v>
      </c>
      <c r="P22" s="47">
        <f t="shared" si="0"/>
        <v>7502.4376924000007</v>
      </c>
      <c r="Q22" s="48">
        <f t="shared" si="0"/>
        <v>1</v>
      </c>
    </row>
    <row r="23" spans="1:20" ht="48" x14ac:dyDescent="0.25">
      <c r="A23" s="36" t="s">
        <v>37</v>
      </c>
      <c r="B23" s="37" t="s">
        <v>38</v>
      </c>
      <c r="C23" s="38" t="s">
        <v>39</v>
      </c>
      <c r="D23" s="39">
        <v>78</v>
      </c>
      <c r="E23" s="40">
        <v>154.47672800000001</v>
      </c>
      <c r="F23" s="41">
        <v>0</v>
      </c>
      <c r="G23" s="41">
        <v>0</v>
      </c>
      <c r="H23" s="41">
        <f>D23+F23-G23</f>
        <v>78</v>
      </c>
      <c r="I23" s="42">
        <v>78</v>
      </c>
      <c r="J23" s="43">
        <f>I23*E23</f>
        <v>12049.184784000001</v>
      </c>
      <c r="K23" s="44">
        <f>I23/H23</f>
        <v>1</v>
      </c>
      <c r="L23" s="39">
        <f>IFERROR(VLOOKUP(A23,'MEMO CALCULO 08'!$B$8:$E$202,4,0),0)</f>
        <v>0</v>
      </c>
      <c r="M23" s="45">
        <f>L23*E23</f>
        <v>0</v>
      </c>
      <c r="N23" s="44">
        <f>L23/H23</f>
        <v>0</v>
      </c>
      <c r="O23" s="46">
        <f t="shared" si="0"/>
        <v>78</v>
      </c>
      <c r="P23" s="47">
        <f t="shared" si="0"/>
        <v>12049.184784000001</v>
      </c>
      <c r="Q23" s="48">
        <f t="shared" si="0"/>
        <v>1</v>
      </c>
    </row>
    <row r="24" spans="1:20" ht="15" x14ac:dyDescent="0.25">
      <c r="A24" s="27">
        <v>2</v>
      </c>
      <c r="B24" s="28" t="s">
        <v>40</v>
      </c>
      <c r="C24" s="29"/>
      <c r="D24" s="30"/>
      <c r="E24" s="49"/>
      <c r="F24" s="49"/>
      <c r="G24" s="49"/>
      <c r="H24" s="49"/>
      <c r="I24" s="31"/>
      <c r="J24" s="32"/>
      <c r="K24" s="33"/>
      <c r="L24" s="32"/>
      <c r="M24" s="35">
        <f>SUM(M25)</f>
        <v>0</v>
      </c>
      <c r="N24" s="33"/>
      <c r="O24" s="32"/>
      <c r="P24" s="35">
        <f>SUM(P25)</f>
        <v>2647.9788774599997</v>
      </c>
      <c r="Q24" s="33"/>
    </row>
    <row r="25" spans="1:20" ht="15" x14ac:dyDescent="0.25">
      <c r="A25" s="36" t="s">
        <v>41</v>
      </c>
      <c r="B25" s="37" t="s">
        <v>42</v>
      </c>
      <c r="C25" s="38" t="s">
        <v>34</v>
      </c>
      <c r="D25" s="39">
        <v>223.46</v>
      </c>
      <c r="E25" s="40">
        <v>11.849900999999999</v>
      </c>
      <c r="F25" s="41">
        <v>0</v>
      </c>
      <c r="G25" s="41">
        <v>0</v>
      </c>
      <c r="H25" s="41">
        <f>D25+F25-G25</f>
        <v>223.46</v>
      </c>
      <c r="I25" s="42">
        <v>223.46</v>
      </c>
      <c r="J25" s="43">
        <f>I25*E25</f>
        <v>2647.9788774599997</v>
      </c>
      <c r="K25" s="44">
        <f>I25/H25</f>
        <v>1</v>
      </c>
      <c r="L25" s="39">
        <f>IFERROR(VLOOKUP(A25,'MEMO CALCULO 08'!$B$8:$E$202,4,0),0)</f>
        <v>0</v>
      </c>
      <c r="M25" s="45">
        <f>L25*E25</f>
        <v>0</v>
      </c>
      <c r="N25" s="44">
        <f>L25/H25</f>
        <v>0</v>
      </c>
      <c r="O25" s="46">
        <f>I25+L25</f>
        <v>223.46</v>
      </c>
      <c r="P25" s="47">
        <f>J25+M25</f>
        <v>2647.9788774599997</v>
      </c>
      <c r="Q25" s="48">
        <f>K25+N25</f>
        <v>1</v>
      </c>
    </row>
    <row r="26" spans="1:20" ht="15" x14ac:dyDescent="0.25">
      <c r="A26" s="27">
        <v>3</v>
      </c>
      <c r="B26" s="28" t="s">
        <v>43</v>
      </c>
      <c r="C26" s="29"/>
      <c r="D26" s="30"/>
      <c r="E26" s="49"/>
      <c r="F26" s="49"/>
      <c r="G26" s="49"/>
      <c r="H26" s="49"/>
      <c r="I26" s="31"/>
      <c r="J26" s="32"/>
      <c r="K26" s="33"/>
      <c r="L26" s="32"/>
      <c r="M26" s="35">
        <f>SUM(M27:M29)</f>
        <v>0</v>
      </c>
      <c r="N26" s="33"/>
      <c r="O26" s="32"/>
      <c r="P26" s="35">
        <f>SUM(P27:P29)</f>
        <v>7266.9622776747501</v>
      </c>
      <c r="Q26" s="33"/>
    </row>
    <row r="27" spans="1:20" ht="24" x14ac:dyDescent="0.25">
      <c r="A27" s="36" t="s">
        <v>44</v>
      </c>
      <c r="B27" s="37" t="s">
        <v>45</v>
      </c>
      <c r="C27" s="38" t="s">
        <v>46</v>
      </c>
      <c r="D27" s="39">
        <v>46.46</v>
      </c>
      <c r="E27" s="40">
        <v>61.719763</v>
      </c>
      <c r="F27" s="41">
        <v>0</v>
      </c>
      <c r="G27" s="41">
        <v>0</v>
      </c>
      <c r="H27" s="41">
        <f>D27+F27-G27</f>
        <v>46.46</v>
      </c>
      <c r="I27" s="42">
        <v>42.618250000000003</v>
      </c>
      <c r="J27" s="43">
        <f>I27*E27</f>
        <v>2630.3882894747503</v>
      </c>
      <c r="K27" s="44">
        <f>I27/H27</f>
        <v>0.91731058975462765</v>
      </c>
      <c r="L27" s="39">
        <f>IFERROR(VLOOKUP(A27,'MEMO CALCULO 08'!$B$8:$E$202,4,0),0)</f>
        <v>0</v>
      </c>
      <c r="M27" s="45">
        <f>L27*E27</f>
        <v>0</v>
      </c>
      <c r="N27" s="44">
        <f>L27/H27</f>
        <v>0</v>
      </c>
      <c r="O27" s="46">
        <f t="shared" ref="O27:Q29" si="1">I27+L27</f>
        <v>42.618250000000003</v>
      </c>
      <c r="P27" s="47">
        <f t="shared" si="1"/>
        <v>2630.3882894747503</v>
      </c>
      <c r="Q27" s="48">
        <f t="shared" si="1"/>
        <v>0.91731058975462765</v>
      </c>
    </row>
    <row r="28" spans="1:20" ht="15" x14ac:dyDescent="0.25">
      <c r="A28" s="36" t="s">
        <v>47</v>
      </c>
      <c r="B28" s="37" t="s">
        <v>48</v>
      </c>
      <c r="C28" s="38" t="s">
        <v>46</v>
      </c>
      <c r="D28" s="39">
        <v>33.049999999999997</v>
      </c>
      <c r="E28" s="40">
        <v>66.464614999999995</v>
      </c>
      <c r="F28" s="41">
        <v>0</v>
      </c>
      <c r="G28" s="41">
        <v>0</v>
      </c>
      <c r="H28" s="41">
        <f>D28+F28-G28</f>
        <v>33.049999999999997</v>
      </c>
      <c r="I28" s="50">
        <v>29.92</v>
      </c>
      <c r="J28" s="43">
        <f>I28*E28</f>
        <v>1988.6212808</v>
      </c>
      <c r="K28" s="44">
        <f>I28/H28</f>
        <v>0.90529500756429671</v>
      </c>
      <c r="L28" s="39">
        <f>IFERROR(VLOOKUP(A28,'MEMO CALCULO 08'!$B$8:$E$202,4,0),0)</f>
        <v>0</v>
      </c>
      <c r="M28" s="45">
        <f>L28*E28</f>
        <v>0</v>
      </c>
      <c r="N28" s="44">
        <f>L28/H28</f>
        <v>0</v>
      </c>
      <c r="O28" s="46">
        <f t="shared" si="1"/>
        <v>29.92</v>
      </c>
      <c r="P28" s="47">
        <f t="shared" si="1"/>
        <v>1988.6212808</v>
      </c>
      <c r="Q28" s="48">
        <f t="shared" si="1"/>
        <v>0.90529500756429671</v>
      </c>
    </row>
    <row r="29" spans="1:20" ht="24" x14ac:dyDescent="0.25">
      <c r="A29" s="36" t="s">
        <v>49</v>
      </c>
      <c r="B29" s="37" t="s">
        <v>50</v>
      </c>
      <c r="C29" s="38" t="s">
        <v>46</v>
      </c>
      <c r="D29" s="39">
        <v>13.4</v>
      </c>
      <c r="E29" s="40">
        <v>197.60841099999999</v>
      </c>
      <c r="F29" s="41">
        <v>0</v>
      </c>
      <c r="G29" s="41">
        <v>0</v>
      </c>
      <c r="H29" s="41">
        <f>D29+F29-G29</f>
        <v>13.4</v>
      </c>
      <c r="I29" s="42">
        <v>13.4</v>
      </c>
      <c r="J29" s="43">
        <f>I29*E29</f>
        <v>2647.9527073999998</v>
      </c>
      <c r="K29" s="44">
        <f>I29/H29</f>
        <v>1</v>
      </c>
      <c r="L29" s="39">
        <f>IFERROR(VLOOKUP(A29,'MEMO CALCULO 08'!$B$8:$E$202,4,0),0)</f>
        <v>0</v>
      </c>
      <c r="M29" s="45">
        <f>L29*E29</f>
        <v>0</v>
      </c>
      <c r="N29" s="44">
        <f>L29/H29</f>
        <v>0</v>
      </c>
      <c r="O29" s="46">
        <f t="shared" si="1"/>
        <v>13.4</v>
      </c>
      <c r="P29" s="47">
        <f t="shared" si="1"/>
        <v>2647.9527073999998</v>
      </c>
      <c r="Q29" s="48">
        <f t="shared" si="1"/>
        <v>1</v>
      </c>
    </row>
    <row r="30" spans="1:20" ht="15" x14ac:dyDescent="0.25">
      <c r="A30" s="27">
        <v>4</v>
      </c>
      <c r="B30" s="28" t="s">
        <v>51</v>
      </c>
      <c r="C30" s="29"/>
      <c r="D30" s="30"/>
      <c r="E30" s="49"/>
      <c r="F30" s="49"/>
      <c r="G30" s="49"/>
      <c r="H30" s="49"/>
      <c r="I30" s="31"/>
      <c r="J30" s="32"/>
      <c r="K30" s="33"/>
      <c r="L30" s="32"/>
      <c r="M30" s="35">
        <f>SUM(M31:M37)</f>
        <v>0</v>
      </c>
      <c r="N30" s="33"/>
      <c r="O30" s="32"/>
      <c r="P30" s="35">
        <f>SUM(P31:P37)</f>
        <v>51378.597620900087</v>
      </c>
      <c r="Q30" s="33"/>
    </row>
    <row r="31" spans="1:20" ht="36" x14ac:dyDescent="0.25">
      <c r="A31" s="36" t="s">
        <v>52</v>
      </c>
      <c r="B31" s="37" t="s">
        <v>53</v>
      </c>
      <c r="C31" s="38" t="s">
        <v>46</v>
      </c>
      <c r="D31" s="39">
        <v>2.1</v>
      </c>
      <c r="E31" s="40">
        <v>742.09240699999998</v>
      </c>
      <c r="F31" s="41">
        <v>0</v>
      </c>
      <c r="G31" s="41">
        <v>0</v>
      </c>
      <c r="H31" s="41">
        <f t="shared" ref="H31:H37" si="2">D31+F31-G31</f>
        <v>2.1</v>
      </c>
      <c r="I31" s="42">
        <v>1.994</v>
      </c>
      <c r="J31" s="43">
        <f t="shared" ref="J31:J37" si="3">I31*E31</f>
        <v>1479.7322595579999</v>
      </c>
      <c r="K31" s="44">
        <f t="shared" ref="K31:K37" si="4">I31/H31</f>
        <v>0.94952380952380944</v>
      </c>
      <c r="L31" s="39">
        <f>IFERROR(VLOOKUP(A31,'MEMO CALCULO 08'!$B$8:$E$202,4,0),0)</f>
        <v>0</v>
      </c>
      <c r="M31" s="45">
        <f t="shared" ref="M31:M37" si="5">L31*E31</f>
        <v>0</v>
      </c>
      <c r="N31" s="44">
        <f t="shared" ref="N31:N37" si="6">L31/H31</f>
        <v>0</v>
      </c>
      <c r="O31" s="46">
        <f t="shared" ref="O31:Q37" si="7">I31+L31</f>
        <v>1.994</v>
      </c>
      <c r="P31" s="47">
        <f t="shared" si="7"/>
        <v>1479.7322595579999</v>
      </c>
      <c r="Q31" s="48">
        <f t="shared" si="7"/>
        <v>0.94952380952380944</v>
      </c>
    </row>
    <row r="32" spans="1:20" ht="24" x14ac:dyDescent="0.25">
      <c r="A32" s="36" t="s">
        <v>54</v>
      </c>
      <c r="B32" s="37" t="s">
        <v>55</v>
      </c>
      <c r="C32" s="38" t="s">
        <v>46</v>
      </c>
      <c r="D32" s="39">
        <v>14.41</v>
      </c>
      <c r="E32" s="40">
        <v>791.70546000000002</v>
      </c>
      <c r="F32" s="41">
        <v>0</v>
      </c>
      <c r="G32" s="41">
        <v>0</v>
      </c>
      <c r="H32" s="41">
        <f t="shared" si="2"/>
        <v>14.41</v>
      </c>
      <c r="I32" s="42">
        <v>13.41</v>
      </c>
      <c r="J32" s="43">
        <f t="shared" si="3"/>
        <v>10616.770218600001</v>
      </c>
      <c r="K32" s="44">
        <f t="shared" si="4"/>
        <v>0.93060374739764051</v>
      </c>
      <c r="L32" s="39">
        <f>IFERROR(VLOOKUP(A32,'MEMO CALCULO 08'!$B$8:$E$202,4,0),0)</f>
        <v>0</v>
      </c>
      <c r="M32" s="45">
        <f t="shared" si="5"/>
        <v>0</v>
      </c>
      <c r="N32" s="44">
        <f t="shared" si="6"/>
        <v>0</v>
      </c>
      <c r="O32" s="46">
        <f t="shared" si="7"/>
        <v>13.41</v>
      </c>
      <c r="P32" s="47">
        <f t="shared" si="7"/>
        <v>10616.770218600001</v>
      </c>
      <c r="Q32" s="48">
        <f t="shared" si="7"/>
        <v>0.93060374739764051</v>
      </c>
    </row>
    <row r="33" spans="1:17" ht="36" x14ac:dyDescent="0.25">
      <c r="A33" s="36" t="s">
        <v>56</v>
      </c>
      <c r="B33" s="37" t="s">
        <v>57</v>
      </c>
      <c r="C33" s="38" t="s">
        <v>34</v>
      </c>
      <c r="D33" s="39">
        <v>133.88</v>
      </c>
      <c r="E33" s="40">
        <v>93.405101999999999</v>
      </c>
      <c r="F33" s="41">
        <v>22.8794</v>
      </c>
      <c r="G33" s="41">
        <v>0</v>
      </c>
      <c r="H33" s="41">
        <f t="shared" si="2"/>
        <v>156.7594</v>
      </c>
      <c r="I33" s="42">
        <v>133.88</v>
      </c>
      <c r="J33" s="43">
        <f t="shared" si="3"/>
        <v>12505.07505576</v>
      </c>
      <c r="K33" s="44">
        <f t="shared" si="4"/>
        <v>0.85404766795484033</v>
      </c>
      <c r="L33" s="39">
        <f>IFERROR(VLOOKUP(A33,'MEMO CALCULO 08'!$B$8:$E$202,4,0),0)</f>
        <v>0</v>
      </c>
      <c r="M33" s="45">
        <f t="shared" si="5"/>
        <v>0</v>
      </c>
      <c r="N33" s="44">
        <f t="shared" si="6"/>
        <v>0</v>
      </c>
      <c r="O33" s="46">
        <f t="shared" si="7"/>
        <v>133.88</v>
      </c>
      <c r="P33" s="47">
        <f t="shared" si="7"/>
        <v>12505.07505576</v>
      </c>
      <c r="Q33" s="48">
        <f t="shared" si="7"/>
        <v>0.85404766795484033</v>
      </c>
    </row>
    <row r="34" spans="1:17" ht="24" x14ac:dyDescent="0.25">
      <c r="A34" s="36" t="s">
        <v>58</v>
      </c>
      <c r="B34" s="37" t="s">
        <v>59</v>
      </c>
      <c r="C34" s="38" t="s">
        <v>46</v>
      </c>
      <c r="D34" s="39">
        <v>13.8</v>
      </c>
      <c r="E34" s="40">
        <v>818.40136700000005</v>
      </c>
      <c r="F34" s="41">
        <v>0.92724999999999902</v>
      </c>
      <c r="G34" s="41">
        <v>0</v>
      </c>
      <c r="H34" s="41">
        <f t="shared" si="2"/>
        <v>14.72725</v>
      </c>
      <c r="I34" s="42">
        <v>12.847250000000001</v>
      </c>
      <c r="J34" s="43">
        <f t="shared" si="3"/>
        <v>10514.20696219075</v>
      </c>
      <c r="K34" s="44">
        <f t="shared" si="4"/>
        <v>0.8723454820146328</v>
      </c>
      <c r="L34" s="39">
        <f>IFERROR(VLOOKUP(A34,'MEMO CALCULO 08'!$B$8:$E$202,4,0),0)</f>
        <v>0</v>
      </c>
      <c r="M34" s="45">
        <f t="shared" si="5"/>
        <v>0</v>
      </c>
      <c r="N34" s="44">
        <f t="shared" si="6"/>
        <v>0</v>
      </c>
      <c r="O34" s="46">
        <f t="shared" si="7"/>
        <v>12.847250000000001</v>
      </c>
      <c r="P34" s="47">
        <f t="shared" si="7"/>
        <v>10514.20696219075</v>
      </c>
      <c r="Q34" s="48">
        <f t="shared" si="7"/>
        <v>0.8723454820146328</v>
      </c>
    </row>
    <row r="35" spans="1:17" ht="24" x14ac:dyDescent="0.25">
      <c r="A35" s="36" t="s">
        <v>60</v>
      </c>
      <c r="B35" s="37" t="s">
        <v>61</v>
      </c>
      <c r="C35" s="38" t="s">
        <v>62</v>
      </c>
      <c r="D35" s="39">
        <v>545.35</v>
      </c>
      <c r="E35" s="40">
        <v>12.498037999999999</v>
      </c>
      <c r="F35" s="41">
        <v>0</v>
      </c>
      <c r="G35" s="41">
        <v>0</v>
      </c>
      <c r="H35" s="41">
        <f t="shared" si="2"/>
        <v>545.35</v>
      </c>
      <c r="I35" s="42">
        <v>431.41266666666701</v>
      </c>
      <c r="J35" s="43">
        <f t="shared" si="3"/>
        <v>5391.8119016813371</v>
      </c>
      <c r="K35" s="44">
        <f t="shared" si="4"/>
        <v>0.7910748449008288</v>
      </c>
      <c r="L35" s="39">
        <f>IFERROR(VLOOKUP(A35,'MEMO CALCULO 08'!$B$8:$E$202,4,0),0)</f>
        <v>0</v>
      </c>
      <c r="M35" s="45">
        <f t="shared" si="5"/>
        <v>0</v>
      </c>
      <c r="N35" s="44">
        <f t="shared" si="6"/>
        <v>0</v>
      </c>
      <c r="O35" s="46">
        <f t="shared" si="7"/>
        <v>431.41266666666701</v>
      </c>
      <c r="P35" s="47">
        <f t="shared" si="7"/>
        <v>5391.8119016813371</v>
      </c>
      <c r="Q35" s="48">
        <f t="shared" si="7"/>
        <v>0.7910748449008288</v>
      </c>
    </row>
    <row r="36" spans="1:17" ht="24" x14ac:dyDescent="0.25">
      <c r="A36" s="36" t="s">
        <v>63</v>
      </c>
      <c r="B36" s="37" t="s">
        <v>64</v>
      </c>
      <c r="C36" s="38" t="s">
        <v>62</v>
      </c>
      <c r="D36" s="39">
        <v>873.41</v>
      </c>
      <c r="E36" s="40">
        <v>12.021107000000001</v>
      </c>
      <c r="F36" s="41">
        <v>79.3497500000001</v>
      </c>
      <c r="G36" s="41">
        <v>0</v>
      </c>
      <c r="H36" s="41">
        <f t="shared" si="2"/>
        <v>952.75975000000005</v>
      </c>
      <c r="I36" s="42">
        <v>873.41</v>
      </c>
      <c r="J36" s="43">
        <f t="shared" si="3"/>
        <v>10499.35506487</v>
      </c>
      <c r="K36" s="44">
        <f t="shared" si="4"/>
        <v>0.91671588771460999</v>
      </c>
      <c r="L36" s="39">
        <f>IFERROR(VLOOKUP(A36,'MEMO CALCULO 08'!$B$8:$E$202,4,0),0)</f>
        <v>0</v>
      </c>
      <c r="M36" s="45">
        <f t="shared" si="5"/>
        <v>0</v>
      </c>
      <c r="N36" s="44">
        <f t="shared" si="6"/>
        <v>0</v>
      </c>
      <c r="O36" s="46">
        <f t="shared" si="7"/>
        <v>873.41</v>
      </c>
      <c r="P36" s="47">
        <f t="shared" si="7"/>
        <v>10499.35506487</v>
      </c>
      <c r="Q36" s="48">
        <f t="shared" si="7"/>
        <v>0.91671588771460999</v>
      </c>
    </row>
    <row r="37" spans="1:17" ht="15" x14ac:dyDescent="0.25">
      <c r="A37" s="36" t="s">
        <v>65</v>
      </c>
      <c r="B37" s="37" t="s">
        <v>66</v>
      </c>
      <c r="C37" s="38" t="s">
        <v>67</v>
      </c>
      <c r="D37" s="39">
        <v>223.46</v>
      </c>
      <c r="E37" s="40">
        <v>1.663144</v>
      </c>
      <c r="F37" s="41">
        <v>0</v>
      </c>
      <c r="G37" s="41">
        <v>0</v>
      </c>
      <c r="H37" s="41">
        <f t="shared" si="2"/>
        <v>223.46</v>
      </c>
      <c r="I37" s="42">
        <v>223.46</v>
      </c>
      <c r="J37" s="43">
        <f t="shared" si="3"/>
        <v>371.64615823999998</v>
      </c>
      <c r="K37" s="44">
        <f t="shared" si="4"/>
        <v>1</v>
      </c>
      <c r="L37" s="39">
        <f>IFERROR(VLOOKUP(A37,'MEMO CALCULO 08'!$B$8:$E$202,4,0),0)</f>
        <v>0</v>
      </c>
      <c r="M37" s="45">
        <f t="shared" si="5"/>
        <v>0</v>
      </c>
      <c r="N37" s="44">
        <f t="shared" si="6"/>
        <v>0</v>
      </c>
      <c r="O37" s="46">
        <f t="shared" si="7"/>
        <v>223.46</v>
      </c>
      <c r="P37" s="47">
        <f t="shared" si="7"/>
        <v>371.64615823999998</v>
      </c>
      <c r="Q37" s="48">
        <f t="shared" si="7"/>
        <v>1</v>
      </c>
    </row>
    <row r="38" spans="1:17" ht="15" x14ac:dyDescent="0.25">
      <c r="A38" s="27">
        <v>5</v>
      </c>
      <c r="B38" s="28" t="s">
        <v>68</v>
      </c>
      <c r="C38" s="29"/>
      <c r="D38" s="30"/>
      <c r="E38" s="49"/>
      <c r="F38" s="49"/>
      <c r="G38" s="49"/>
      <c r="H38" s="49"/>
      <c r="I38" s="31"/>
      <c r="J38" s="32"/>
      <c r="K38" s="33"/>
      <c r="L38" s="32"/>
      <c r="M38" s="35">
        <f>SUM(M39:M44)</f>
        <v>0</v>
      </c>
      <c r="N38" s="33"/>
      <c r="O38" s="32"/>
      <c r="P38" s="35">
        <f>SUM(P39:P44)</f>
        <v>110881.268209453</v>
      </c>
      <c r="Q38" s="33"/>
    </row>
    <row r="39" spans="1:17" ht="48" x14ac:dyDescent="0.25">
      <c r="A39" s="36" t="s">
        <v>69</v>
      </c>
      <c r="B39" s="37" t="s">
        <v>70</v>
      </c>
      <c r="C39" s="38" t="s">
        <v>34</v>
      </c>
      <c r="D39" s="39">
        <v>319.31</v>
      </c>
      <c r="E39" s="40">
        <v>111.308358</v>
      </c>
      <c r="F39" s="41">
        <v>0</v>
      </c>
      <c r="G39" s="41">
        <v>0</v>
      </c>
      <c r="H39" s="41">
        <f t="shared" ref="H39:H44" si="8">D39+F39-G39</f>
        <v>319.31</v>
      </c>
      <c r="I39" s="42">
        <v>267.31659999999999</v>
      </c>
      <c r="J39" s="43">
        <f t="shared" ref="J39:J44" si="9">I39*E39</f>
        <v>29754.5718121428</v>
      </c>
      <c r="K39" s="44">
        <f t="shared" ref="K39:K44" si="10">I39/H39</f>
        <v>0.83716952178134096</v>
      </c>
      <c r="L39" s="39">
        <f>IFERROR(VLOOKUP(A39,'MEMO CALCULO 08'!$B$8:$E$202,4,0),0)</f>
        <v>0</v>
      </c>
      <c r="M39" s="45">
        <f t="shared" ref="M39:M44" si="11">L39*E39</f>
        <v>0</v>
      </c>
      <c r="N39" s="44">
        <f t="shared" ref="N39:N44" si="12">L39/H39</f>
        <v>0</v>
      </c>
      <c r="O39" s="46">
        <f t="shared" ref="O39:Q44" si="13">I39+L39</f>
        <v>267.31659999999999</v>
      </c>
      <c r="P39" s="47">
        <f t="shared" si="13"/>
        <v>29754.5718121428</v>
      </c>
      <c r="Q39" s="48">
        <f t="shared" si="13"/>
        <v>0.83716952178134096</v>
      </c>
    </row>
    <row r="40" spans="1:17" ht="24" x14ac:dyDescent="0.25">
      <c r="A40" s="36" t="s">
        <v>71</v>
      </c>
      <c r="B40" s="37" t="s">
        <v>59</v>
      </c>
      <c r="C40" s="38" t="s">
        <v>46</v>
      </c>
      <c r="D40" s="39">
        <v>21.99</v>
      </c>
      <c r="E40" s="40">
        <v>938.86924599999998</v>
      </c>
      <c r="F40" s="41">
        <v>0</v>
      </c>
      <c r="G40" s="41">
        <v>0</v>
      </c>
      <c r="H40" s="41">
        <f t="shared" si="8"/>
        <v>21.99</v>
      </c>
      <c r="I40" s="42">
        <v>18.018699999999999</v>
      </c>
      <c r="J40" s="43">
        <f t="shared" si="9"/>
        <v>16917.203282900198</v>
      </c>
      <c r="K40" s="44">
        <f t="shared" si="10"/>
        <v>0.81940427467030474</v>
      </c>
      <c r="L40" s="39">
        <f>IFERROR(VLOOKUP(A40,'MEMO CALCULO 08'!$B$8:$E$202,4,0),0)</f>
        <v>0</v>
      </c>
      <c r="M40" s="45">
        <f t="shared" si="11"/>
        <v>0</v>
      </c>
      <c r="N40" s="44">
        <f t="shared" si="12"/>
        <v>0</v>
      </c>
      <c r="O40" s="46">
        <f t="shared" si="13"/>
        <v>18.018699999999999</v>
      </c>
      <c r="P40" s="47">
        <f t="shared" si="13"/>
        <v>16917.203282900198</v>
      </c>
      <c r="Q40" s="48">
        <f t="shared" si="13"/>
        <v>0.81940427467030474</v>
      </c>
    </row>
    <row r="41" spans="1:17" ht="24" x14ac:dyDescent="0.25">
      <c r="A41" s="36" t="s">
        <v>72</v>
      </c>
      <c r="B41" s="37" t="s">
        <v>61</v>
      </c>
      <c r="C41" s="38" t="s">
        <v>62</v>
      </c>
      <c r="D41" s="39">
        <v>323.45999999999998</v>
      </c>
      <c r="E41" s="40">
        <v>12.498037999999999</v>
      </c>
      <c r="F41" s="41">
        <v>26.197000000000099</v>
      </c>
      <c r="G41" s="41">
        <v>0</v>
      </c>
      <c r="H41" s="41">
        <f t="shared" si="8"/>
        <v>349.6570000000001</v>
      </c>
      <c r="I41" s="42">
        <v>318.66000000000003</v>
      </c>
      <c r="J41" s="43">
        <f t="shared" si="9"/>
        <v>3982.62478908</v>
      </c>
      <c r="K41" s="44">
        <f t="shared" si="10"/>
        <v>0.91135026611793823</v>
      </c>
      <c r="L41" s="39">
        <f>IFERROR(VLOOKUP(A41,'MEMO CALCULO 08'!$B$8:$E$202,4,0),0)</f>
        <v>0</v>
      </c>
      <c r="M41" s="45">
        <f t="shared" si="11"/>
        <v>0</v>
      </c>
      <c r="N41" s="44">
        <f t="shared" si="12"/>
        <v>0</v>
      </c>
      <c r="O41" s="46">
        <f t="shared" si="13"/>
        <v>318.66000000000003</v>
      </c>
      <c r="P41" s="47">
        <f t="shared" si="13"/>
        <v>3982.62478908</v>
      </c>
      <c r="Q41" s="48">
        <f t="shared" si="13"/>
        <v>0.91135026611793823</v>
      </c>
    </row>
    <row r="42" spans="1:17" ht="24" x14ac:dyDescent="0.25">
      <c r="A42" s="36" t="s">
        <v>73</v>
      </c>
      <c r="B42" s="37" t="s">
        <v>64</v>
      </c>
      <c r="C42" s="38" t="s">
        <v>62</v>
      </c>
      <c r="D42" s="39">
        <v>1141.22</v>
      </c>
      <c r="E42" s="40">
        <v>12.021107000000001</v>
      </c>
      <c r="F42" s="41">
        <v>128.446504</v>
      </c>
      <c r="G42" s="41">
        <v>0</v>
      </c>
      <c r="H42" s="41">
        <f t="shared" si="8"/>
        <v>1269.666504</v>
      </c>
      <c r="I42" s="42">
        <v>1141.22</v>
      </c>
      <c r="J42" s="43">
        <f t="shared" si="9"/>
        <v>13718.72773054</v>
      </c>
      <c r="K42" s="44">
        <f t="shared" si="10"/>
        <v>0.89883445487823943</v>
      </c>
      <c r="L42" s="39">
        <f>IFERROR(VLOOKUP(A42,'MEMO CALCULO 08'!$B$8:$E$202,4,0),0)</f>
        <v>0</v>
      </c>
      <c r="M42" s="45">
        <f t="shared" si="11"/>
        <v>0</v>
      </c>
      <c r="N42" s="44">
        <f t="shared" si="12"/>
        <v>0</v>
      </c>
      <c r="O42" s="46">
        <f t="shared" si="13"/>
        <v>1141.22</v>
      </c>
      <c r="P42" s="47">
        <f t="shared" si="13"/>
        <v>13718.72773054</v>
      </c>
      <c r="Q42" s="48">
        <f t="shared" si="13"/>
        <v>0.89883445487823943</v>
      </c>
    </row>
    <row r="43" spans="1:17" ht="24" x14ac:dyDescent="0.25">
      <c r="A43" s="36" t="s">
        <v>74</v>
      </c>
      <c r="B43" s="37" t="s">
        <v>75</v>
      </c>
      <c r="C43" s="38" t="s">
        <v>34</v>
      </c>
      <c r="D43" s="39">
        <v>306.44</v>
      </c>
      <c r="E43" s="40">
        <v>161.01924299999999</v>
      </c>
      <c r="F43" s="41">
        <v>0</v>
      </c>
      <c r="G43" s="41">
        <v>0</v>
      </c>
      <c r="H43" s="41">
        <f t="shared" si="8"/>
        <v>306.44</v>
      </c>
      <c r="I43" s="42">
        <v>282.70999999999998</v>
      </c>
      <c r="J43" s="43">
        <f t="shared" si="9"/>
        <v>45521.750188529993</v>
      </c>
      <c r="K43" s="44">
        <f t="shared" si="10"/>
        <v>0.92256232867771826</v>
      </c>
      <c r="L43" s="39">
        <f>IFERROR(VLOOKUP(A43,'MEMO CALCULO 08'!$B$8:$E$202,4,0),0)</f>
        <v>0</v>
      </c>
      <c r="M43" s="45">
        <f t="shared" si="11"/>
        <v>0</v>
      </c>
      <c r="N43" s="44">
        <f t="shared" si="12"/>
        <v>0</v>
      </c>
      <c r="O43" s="46">
        <f t="shared" si="13"/>
        <v>282.70999999999998</v>
      </c>
      <c r="P43" s="47">
        <f t="shared" si="13"/>
        <v>45521.750188529993</v>
      </c>
      <c r="Q43" s="48">
        <f t="shared" si="13"/>
        <v>0.92256232867771826</v>
      </c>
    </row>
    <row r="44" spans="1:17" ht="15" x14ac:dyDescent="0.25">
      <c r="A44" s="36" t="s">
        <v>76</v>
      </c>
      <c r="B44" s="37" t="s">
        <v>77</v>
      </c>
      <c r="C44" s="38" t="s">
        <v>34</v>
      </c>
      <c r="D44" s="39">
        <v>23.73</v>
      </c>
      <c r="E44" s="40">
        <v>54.137782999999999</v>
      </c>
      <c r="F44" s="41">
        <v>0</v>
      </c>
      <c r="G44" s="41">
        <v>0</v>
      </c>
      <c r="H44" s="41">
        <f t="shared" si="8"/>
        <v>23.73</v>
      </c>
      <c r="I44" s="42">
        <v>18.22</v>
      </c>
      <c r="J44" s="43">
        <f t="shared" si="9"/>
        <v>986.39040625999996</v>
      </c>
      <c r="K44" s="44">
        <f t="shared" si="10"/>
        <v>0.7678044669195111</v>
      </c>
      <c r="L44" s="39">
        <f>IFERROR(VLOOKUP(A44,'MEMO CALCULO 08'!$B$8:$E$202,4,0),0)</f>
        <v>0</v>
      </c>
      <c r="M44" s="45">
        <f t="shared" si="11"/>
        <v>0</v>
      </c>
      <c r="N44" s="44">
        <f t="shared" si="12"/>
        <v>0</v>
      </c>
      <c r="O44" s="46">
        <f t="shared" si="13"/>
        <v>18.22</v>
      </c>
      <c r="P44" s="47">
        <f t="shared" si="13"/>
        <v>986.39040625999996</v>
      </c>
      <c r="Q44" s="48">
        <f t="shared" si="13"/>
        <v>0.7678044669195111</v>
      </c>
    </row>
    <row r="45" spans="1:17" ht="15" x14ac:dyDescent="0.25">
      <c r="A45" s="27">
        <v>6</v>
      </c>
      <c r="B45" s="28" t="s">
        <v>78</v>
      </c>
      <c r="C45" s="29"/>
      <c r="D45" s="30"/>
      <c r="E45" s="49"/>
      <c r="F45" s="49"/>
      <c r="G45" s="49"/>
      <c r="H45" s="49"/>
      <c r="I45" s="31"/>
      <c r="J45" s="32"/>
      <c r="K45" s="33"/>
      <c r="L45" s="32"/>
      <c r="M45" s="35">
        <f>SUM(M46:M50)</f>
        <v>41430.808474971993</v>
      </c>
      <c r="N45" s="33"/>
      <c r="O45" s="32"/>
      <c r="P45" s="35">
        <f>SUM(P46:P50)</f>
        <v>111374.94222684897</v>
      </c>
      <c r="Q45" s="33"/>
    </row>
    <row r="46" spans="1:17" ht="48" x14ac:dyDescent="0.25">
      <c r="A46" s="36" t="s">
        <v>79</v>
      </c>
      <c r="B46" s="37" t="s">
        <v>80</v>
      </c>
      <c r="C46" s="38" t="s">
        <v>34</v>
      </c>
      <c r="D46" s="39">
        <v>439.07</v>
      </c>
      <c r="E46" s="40">
        <v>72.346763999999993</v>
      </c>
      <c r="F46" s="41">
        <v>76.615250000000003</v>
      </c>
      <c r="G46" s="41">
        <v>0</v>
      </c>
      <c r="H46" s="41">
        <f>D46+F46-G46</f>
        <v>515.68525</v>
      </c>
      <c r="I46" s="42">
        <v>439.07</v>
      </c>
      <c r="J46" s="43">
        <f>I46*E46</f>
        <v>31765.293669479997</v>
      </c>
      <c r="K46" s="44">
        <f>I46/H46</f>
        <v>0.85143020863986318</v>
      </c>
      <c r="L46" s="39">
        <f>IFERROR(VLOOKUP(A46,'MEMO CALCULO 08'!$B$8:$E$202,4,0),0)</f>
        <v>75.123999999999995</v>
      </c>
      <c r="M46" s="45">
        <f>L46*E46</f>
        <v>5434.9782987359995</v>
      </c>
      <c r="N46" s="44">
        <f>L46/H46</f>
        <v>0.14567800804851408</v>
      </c>
      <c r="O46" s="46">
        <f t="shared" ref="O46:Q50" si="14">I46+L46</f>
        <v>514.19399999999996</v>
      </c>
      <c r="P46" s="47">
        <f t="shared" si="14"/>
        <v>37200.271968215995</v>
      </c>
      <c r="Q46" s="48">
        <f t="shared" si="14"/>
        <v>0.99710821668837724</v>
      </c>
    </row>
    <row r="47" spans="1:17" ht="24" x14ac:dyDescent="0.25">
      <c r="A47" s="36" t="s">
        <v>81</v>
      </c>
      <c r="B47" s="37" t="s">
        <v>82</v>
      </c>
      <c r="C47" s="38" t="s">
        <v>39</v>
      </c>
      <c r="D47" s="39">
        <v>82.05</v>
      </c>
      <c r="E47" s="40">
        <v>10.627001</v>
      </c>
      <c r="F47" s="41">
        <v>19.05</v>
      </c>
      <c r="G47" s="41">
        <v>0</v>
      </c>
      <c r="H47" s="41">
        <f>D47+F47-G47</f>
        <v>101.1</v>
      </c>
      <c r="I47" s="42">
        <v>80.55</v>
      </c>
      <c r="J47" s="43">
        <f>I47*E47</f>
        <v>856.00493054999993</v>
      </c>
      <c r="K47" s="44">
        <f>I47/H47</f>
        <v>0.79673590504451042</v>
      </c>
      <c r="L47" s="39">
        <f>IFERROR(VLOOKUP(A47,'MEMO CALCULO 08'!$B$8:$E$202,4,0),0)</f>
        <v>19.05</v>
      </c>
      <c r="M47" s="45">
        <f>L47*E47</f>
        <v>202.44436905000001</v>
      </c>
      <c r="N47" s="44">
        <f>L47/H47</f>
        <v>0.18842729970326411</v>
      </c>
      <c r="O47" s="46">
        <f t="shared" si="14"/>
        <v>99.6</v>
      </c>
      <c r="P47" s="47">
        <f t="shared" si="14"/>
        <v>1058.4492995999999</v>
      </c>
      <c r="Q47" s="48">
        <f t="shared" si="14"/>
        <v>0.98516320474777452</v>
      </c>
    </row>
    <row r="48" spans="1:17" ht="24" x14ac:dyDescent="0.25">
      <c r="A48" s="36" t="s">
        <v>83</v>
      </c>
      <c r="B48" s="37" t="s">
        <v>84</v>
      </c>
      <c r="C48" s="38" t="s">
        <v>34</v>
      </c>
      <c r="D48" s="39">
        <v>1017.15</v>
      </c>
      <c r="E48" s="40">
        <v>7.9488500000000002</v>
      </c>
      <c r="F48" s="41">
        <v>31.508000000000202</v>
      </c>
      <c r="G48" s="41">
        <v>0</v>
      </c>
      <c r="H48" s="41">
        <f>D48+F48-G48</f>
        <v>1048.6580000000001</v>
      </c>
      <c r="I48" s="42">
        <v>1004.0675</v>
      </c>
      <c r="J48" s="43">
        <f>I48*E48</f>
        <v>7981.1819473750002</v>
      </c>
      <c r="K48" s="44">
        <f>I48/H48</f>
        <v>0.95747851062977618</v>
      </c>
      <c r="L48" s="39">
        <f>IFERROR(VLOOKUP(A48,'MEMO CALCULO 08'!$B$8:$E$202,4,0),0)</f>
        <v>0</v>
      </c>
      <c r="M48" s="45">
        <f>L48*E48</f>
        <v>0</v>
      </c>
      <c r="N48" s="44">
        <f>L48/H48</f>
        <v>0</v>
      </c>
      <c r="O48" s="46">
        <f t="shared" si="14"/>
        <v>1004.0675</v>
      </c>
      <c r="P48" s="47">
        <f t="shared" si="14"/>
        <v>7981.1819473750002</v>
      </c>
      <c r="Q48" s="48">
        <f t="shared" si="14"/>
        <v>0.95747851062977618</v>
      </c>
    </row>
    <row r="49" spans="1:17" ht="24" x14ac:dyDescent="0.25">
      <c r="A49" s="36" t="s">
        <v>85</v>
      </c>
      <c r="B49" s="37" t="s">
        <v>86</v>
      </c>
      <c r="C49" s="38" t="s">
        <v>34</v>
      </c>
      <c r="D49" s="39">
        <v>257.83</v>
      </c>
      <c r="E49" s="40">
        <v>38.325685999999997</v>
      </c>
      <c r="F49" s="41">
        <v>846.27750000000003</v>
      </c>
      <c r="G49" s="41">
        <v>0</v>
      </c>
      <c r="H49" s="41">
        <f>D49+F49-G49</f>
        <v>1104.1075000000001</v>
      </c>
      <c r="I49" s="42">
        <v>257.83</v>
      </c>
      <c r="J49" s="43">
        <f>I49*E49</f>
        <v>9881.5116213799993</v>
      </c>
      <c r="K49" s="44">
        <f>I49/H49</f>
        <v>0.23351892818407624</v>
      </c>
      <c r="L49" s="39">
        <f>IFERROR(VLOOKUP(A49,'MEMO CALCULO 08'!$B$8:$E$202,4,0),0)</f>
        <v>807.35599999999999</v>
      </c>
      <c r="M49" s="45">
        <f>L49*E49</f>
        <v>30942.472546215999</v>
      </c>
      <c r="N49" s="44">
        <f>L49/H49</f>
        <v>0.73122952248762008</v>
      </c>
      <c r="O49" s="46">
        <f t="shared" si="14"/>
        <v>1065.1859999999999</v>
      </c>
      <c r="P49" s="47">
        <f t="shared" si="14"/>
        <v>40823.984167595998</v>
      </c>
      <c r="Q49" s="48">
        <f t="shared" si="14"/>
        <v>0.96474845067169634</v>
      </c>
    </row>
    <row r="50" spans="1:17" ht="24" x14ac:dyDescent="0.25">
      <c r="A50" s="36" t="s">
        <v>87</v>
      </c>
      <c r="B50" s="37" t="s">
        <v>88</v>
      </c>
      <c r="C50" s="38" t="s">
        <v>34</v>
      </c>
      <c r="D50" s="39">
        <v>728.96</v>
      </c>
      <c r="E50" s="40">
        <v>26.695906999999998</v>
      </c>
      <c r="F50" s="41">
        <v>209.30250000000001</v>
      </c>
      <c r="G50" s="41">
        <v>0</v>
      </c>
      <c r="H50" s="41">
        <f>D50+F50-G50</f>
        <v>938.26250000000005</v>
      </c>
      <c r="I50" s="42">
        <v>728.95600000000002</v>
      </c>
      <c r="J50" s="43">
        <f>I50*E50</f>
        <v>19460.141583091998</v>
      </c>
      <c r="K50" s="44">
        <f>I50/H50</f>
        <v>0.77692117078109801</v>
      </c>
      <c r="L50" s="39">
        <f>IFERROR(VLOOKUP(A50,'MEMO CALCULO 08'!$B$8:$E$202,4,0),0)</f>
        <v>181.70999999999981</v>
      </c>
      <c r="M50" s="45">
        <f>L50*E50</f>
        <v>4850.9132609699946</v>
      </c>
      <c r="N50" s="44">
        <f>L50/H50</f>
        <v>0.19366648459253119</v>
      </c>
      <c r="O50" s="46">
        <f t="shared" si="14"/>
        <v>910.66599999999983</v>
      </c>
      <c r="P50" s="47">
        <f t="shared" si="14"/>
        <v>24311.054844061993</v>
      </c>
      <c r="Q50" s="48">
        <f t="shared" si="14"/>
        <v>0.97058765537362923</v>
      </c>
    </row>
    <row r="51" spans="1:17" ht="15" x14ac:dyDescent="0.25">
      <c r="A51" s="27">
        <v>7</v>
      </c>
      <c r="B51" s="28" t="s">
        <v>89</v>
      </c>
      <c r="C51" s="29"/>
      <c r="D51" s="30"/>
      <c r="E51" s="49"/>
      <c r="F51" s="49"/>
      <c r="G51" s="49"/>
      <c r="H51" s="49"/>
      <c r="I51" s="31"/>
      <c r="J51" s="32"/>
      <c r="K51" s="33"/>
      <c r="L51" s="32"/>
      <c r="M51" s="35">
        <f>SUM(M52:M53)</f>
        <v>0</v>
      </c>
      <c r="N51" s="33"/>
      <c r="O51" s="32"/>
      <c r="P51" s="35">
        <f>SUM(P52:P53)</f>
        <v>15668.233087360002</v>
      </c>
      <c r="Q51" s="33"/>
    </row>
    <row r="52" spans="1:17" ht="36" x14ac:dyDescent="0.25">
      <c r="A52" s="36" t="s">
        <v>90</v>
      </c>
      <c r="B52" s="37" t="s">
        <v>91</v>
      </c>
      <c r="C52" s="38" t="s">
        <v>34</v>
      </c>
      <c r="D52" s="39">
        <v>142.63</v>
      </c>
      <c r="E52" s="40">
        <v>117.594064</v>
      </c>
      <c r="F52" s="41">
        <v>0</v>
      </c>
      <c r="G52" s="41">
        <v>0</v>
      </c>
      <c r="H52" s="41">
        <f>D52+F52-G52</f>
        <v>142.63</v>
      </c>
      <c r="I52" s="42">
        <v>133.24</v>
      </c>
      <c r="J52" s="43">
        <f>I52*E52</f>
        <v>15668.233087360002</v>
      </c>
      <c r="K52" s="44">
        <f>I52/H52</f>
        <v>0.93416532286335285</v>
      </c>
      <c r="L52" s="39">
        <f>IFERROR(VLOOKUP(A52,'MEMO CALCULO 08'!$B$8:$E$202,4,0),0)</f>
        <v>0</v>
      </c>
      <c r="M52" s="45">
        <f>L52*E52</f>
        <v>0</v>
      </c>
      <c r="N52" s="44">
        <f>L52/H52</f>
        <v>0</v>
      </c>
      <c r="O52" s="46">
        <f t="shared" ref="O52:Q53" si="15">I52+L52</f>
        <v>133.24</v>
      </c>
      <c r="P52" s="47">
        <f t="shared" si="15"/>
        <v>15668.233087360002</v>
      </c>
      <c r="Q52" s="48">
        <f t="shared" si="15"/>
        <v>0.93416532286335285</v>
      </c>
    </row>
    <row r="53" spans="1:17" ht="36" x14ac:dyDescent="0.25">
      <c r="A53" s="36" t="s">
        <v>92</v>
      </c>
      <c r="B53" s="37" t="s">
        <v>93</v>
      </c>
      <c r="C53" s="38" t="s">
        <v>39</v>
      </c>
      <c r="D53" s="39">
        <v>138.72</v>
      </c>
      <c r="E53" s="40">
        <v>55.482973000000001</v>
      </c>
      <c r="F53" s="41">
        <v>1.87</v>
      </c>
      <c r="G53" s="41">
        <v>0</v>
      </c>
      <c r="H53" s="41">
        <f>D53+F53-G53</f>
        <v>140.59</v>
      </c>
      <c r="I53" s="42">
        <v>0</v>
      </c>
      <c r="J53" s="43">
        <f>I53*E53</f>
        <v>0</v>
      </c>
      <c r="K53" s="44">
        <f>I53/H53</f>
        <v>0</v>
      </c>
      <c r="L53" s="39">
        <f>IFERROR(VLOOKUP(A53,'MEMO CALCULO 08'!$B$8:$E$202,4,0),0)</f>
        <v>0</v>
      </c>
      <c r="M53" s="45">
        <f>L53*E53</f>
        <v>0</v>
      </c>
      <c r="N53" s="44">
        <f>L53/H53</f>
        <v>0</v>
      </c>
      <c r="O53" s="46">
        <f t="shared" si="15"/>
        <v>0</v>
      </c>
      <c r="P53" s="47">
        <f t="shared" si="15"/>
        <v>0</v>
      </c>
      <c r="Q53" s="48">
        <f t="shared" si="15"/>
        <v>0</v>
      </c>
    </row>
    <row r="54" spans="1:17" ht="15" x14ac:dyDescent="0.25">
      <c r="A54" s="27">
        <v>8</v>
      </c>
      <c r="B54" s="28" t="s">
        <v>94</v>
      </c>
      <c r="C54" s="29"/>
      <c r="D54" s="30"/>
      <c r="E54" s="49"/>
      <c r="F54" s="49"/>
      <c r="G54" s="49"/>
      <c r="H54" s="49"/>
      <c r="I54" s="31"/>
      <c r="J54" s="32"/>
      <c r="K54" s="33"/>
      <c r="L54" s="32"/>
      <c r="M54" s="35">
        <f>SUM(M55:M59)</f>
        <v>0</v>
      </c>
      <c r="N54" s="33"/>
      <c r="O54" s="32"/>
      <c r="P54" s="35">
        <f>SUM(P55:P59)</f>
        <v>5906.9425637600007</v>
      </c>
      <c r="Q54" s="33"/>
    </row>
    <row r="55" spans="1:17" ht="48" x14ac:dyDescent="0.25">
      <c r="A55" s="36" t="s">
        <v>95</v>
      </c>
      <c r="B55" s="37" t="s">
        <v>96</v>
      </c>
      <c r="C55" s="38" t="s">
        <v>34</v>
      </c>
      <c r="D55" s="39">
        <v>11.2</v>
      </c>
      <c r="E55" s="40">
        <v>143.592918</v>
      </c>
      <c r="F55" s="41">
        <v>0.5</v>
      </c>
      <c r="G55" s="41">
        <v>0</v>
      </c>
      <c r="H55" s="41">
        <f>D55+F55-G55</f>
        <v>11.7</v>
      </c>
      <c r="I55" s="42">
        <v>0</v>
      </c>
      <c r="J55" s="43">
        <f>I55*E55</f>
        <v>0</v>
      </c>
      <c r="K55" s="44">
        <f>I55/H55</f>
        <v>0</v>
      </c>
      <c r="L55" s="39">
        <f>IFERROR(VLOOKUP(A55,'MEMO CALCULO 08'!$B$8:$E$202,4,0),0)</f>
        <v>0</v>
      </c>
      <c r="M55" s="45">
        <f>L55*E55</f>
        <v>0</v>
      </c>
      <c r="N55" s="44">
        <f>L55/H55</f>
        <v>0</v>
      </c>
      <c r="O55" s="46">
        <f t="shared" ref="O55:Q59" si="16">I55+L55</f>
        <v>0</v>
      </c>
      <c r="P55" s="47">
        <f t="shared" si="16"/>
        <v>0</v>
      </c>
      <c r="Q55" s="48">
        <f t="shared" si="16"/>
        <v>0</v>
      </c>
    </row>
    <row r="56" spans="1:17" ht="48" x14ac:dyDescent="0.25">
      <c r="A56" s="36" t="s">
        <v>97</v>
      </c>
      <c r="B56" s="37" t="s">
        <v>98</v>
      </c>
      <c r="C56" s="38" t="s">
        <v>34</v>
      </c>
      <c r="D56" s="39">
        <v>202.24</v>
      </c>
      <c r="E56" s="40">
        <v>158.10874100000001</v>
      </c>
      <c r="F56" s="41">
        <v>0</v>
      </c>
      <c r="G56" s="41">
        <v>0</v>
      </c>
      <c r="H56" s="41">
        <f>D56+F56-G56</f>
        <v>202.24</v>
      </c>
      <c r="I56" s="42">
        <v>37.36</v>
      </c>
      <c r="J56" s="43">
        <f>I56*E56</f>
        <v>5906.9425637600007</v>
      </c>
      <c r="K56" s="44">
        <f>I56/H56</f>
        <v>0.18473101265822783</v>
      </c>
      <c r="L56" s="39">
        <f>IFERROR(VLOOKUP(A56,'MEMO CALCULO 08'!$B$8:$E$202,4,0),0)</f>
        <v>0</v>
      </c>
      <c r="M56" s="45">
        <f>L56*E56</f>
        <v>0</v>
      </c>
      <c r="N56" s="44">
        <f>L56/H56</f>
        <v>0</v>
      </c>
      <c r="O56" s="46">
        <f t="shared" si="16"/>
        <v>37.36</v>
      </c>
      <c r="P56" s="47">
        <f t="shared" si="16"/>
        <v>5906.9425637600007</v>
      </c>
      <c r="Q56" s="48">
        <f t="shared" si="16"/>
        <v>0.18473101265822783</v>
      </c>
    </row>
    <row r="57" spans="1:17" ht="36" x14ac:dyDescent="0.25">
      <c r="A57" s="36" t="s">
        <v>99</v>
      </c>
      <c r="B57" s="37" t="s">
        <v>100</v>
      </c>
      <c r="C57" s="38" t="s">
        <v>34</v>
      </c>
      <c r="D57" s="39">
        <v>50.06</v>
      </c>
      <c r="E57" s="40">
        <v>172.62456399999999</v>
      </c>
      <c r="F57" s="41">
        <v>0</v>
      </c>
      <c r="G57" s="41">
        <v>0</v>
      </c>
      <c r="H57" s="41">
        <f>D57+F57-G57</f>
        <v>50.06</v>
      </c>
      <c r="I57" s="42">
        <v>0</v>
      </c>
      <c r="J57" s="43">
        <f>I57*E57</f>
        <v>0</v>
      </c>
      <c r="K57" s="44">
        <f>I57/H57</f>
        <v>0</v>
      </c>
      <c r="L57" s="39">
        <f>IFERROR(VLOOKUP(A57,'MEMO CALCULO 08'!$B$8:$E$202,4,0),0)</f>
        <v>0</v>
      </c>
      <c r="M57" s="45">
        <f>L57*E57</f>
        <v>0</v>
      </c>
      <c r="N57" s="44">
        <f>L57/H57</f>
        <v>0</v>
      </c>
      <c r="O57" s="46">
        <f t="shared" si="16"/>
        <v>0</v>
      </c>
      <c r="P57" s="47">
        <f t="shared" si="16"/>
        <v>0</v>
      </c>
      <c r="Q57" s="48">
        <f t="shared" si="16"/>
        <v>0</v>
      </c>
    </row>
    <row r="58" spans="1:17" ht="36" x14ac:dyDescent="0.25">
      <c r="A58" s="36" t="s">
        <v>101</v>
      </c>
      <c r="B58" s="37" t="s">
        <v>102</v>
      </c>
      <c r="C58" s="38" t="s">
        <v>34</v>
      </c>
      <c r="D58" s="39">
        <v>45</v>
      </c>
      <c r="E58" s="40">
        <v>96.645786999999999</v>
      </c>
      <c r="F58" s="41">
        <v>0</v>
      </c>
      <c r="G58" s="41">
        <v>0</v>
      </c>
      <c r="H58" s="41">
        <f>D58+F58-G58</f>
        <v>45</v>
      </c>
      <c r="I58" s="42">
        <v>0</v>
      </c>
      <c r="J58" s="43">
        <f>I58*E58</f>
        <v>0</v>
      </c>
      <c r="K58" s="44">
        <f>I58/H58</f>
        <v>0</v>
      </c>
      <c r="L58" s="39">
        <f>IFERROR(VLOOKUP(A58,'MEMO CALCULO 08'!$B$8:$E$202,4,0),0)</f>
        <v>0</v>
      </c>
      <c r="M58" s="45">
        <f>L58*E58</f>
        <v>0</v>
      </c>
      <c r="N58" s="44">
        <f>L58/H58</f>
        <v>0</v>
      </c>
      <c r="O58" s="46">
        <f t="shared" si="16"/>
        <v>0</v>
      </c>
      <c r="P58" s="47">
        <f t="shared" si="16"/>
        <v>0</v>
      </c>
      <c r="Q58" s="48">
        <f t="shared" si="16"/>
        <v>0</v>
      </c>
    </row>
    <row r="59" spans="1:17" ht="15" x14ac:dyDescent="0.25">
      <c r="A59" s="36" t="s">
        <v>103</v>
      </c>
      <c r="B59" s="37" t="s">
        <v>104</v>
      </c>
      <c r="C59" s="38" t="s">
        <v>39</v>
      </c>
      <c r="D59" s="39">
        <v>94.2</v>
      </c>
      <c r="E59" s="40">
        <v>60.961565</v>
      </c>
      <c r="F59" s="41">
        <v>5.95</v>
      </c>
      <c r="G59" s="41">
        <v>0</v>
      </c>
      <c r="H59" s="41">
        <f>D59+F59-G59</f>
        <v>100.15</v>
      </c>
      <c r="I59" s="42">
        <v>0</v>
      </c>
      <c r="J59" s="43">
        <f>I59*E59</f>
        <v>0</v>
      </c>
      <c r="K59" s="44">
        <f>I59/H59</f>
        <v>0</v>
      </c>
      <c r="L59" s="39">
        <f>IFERROR(VLOOKUP(A59,'MEMO CALCULO 08'!$B$8:$E$202,4,0),0)</f>
        <v>0</v>
      </c>
      <c r="M59" s="45">
        <f>L59*E59</f>
        <v>0</v>
      </c>
      <c r="N59" s="44">
        <f>L59/H59</f>
        <v>0</v>
      </c>
      <c r="O59" s="46">
        <f t="shared" si="16"/>
        <v>0</v>
      </c>
      <c r="P59" s="47">
        <f t="shared" si="16"/>
        <v>0</v>
      </c>
      <c r="Q59" s="48">
        <f t="shared" si="16"/>
        <v>0</v>
      </c>
    </row>
    <row r="60" spans="1:17" ht="15" x14ac:dyDescent="0.25">
      <c r="A60" s="27">
        <v>9</v>
      </c>
      <c r="B60" s="28" t="s">
        <v>105</v>
      </c>
      <c r="C60" s="29"/>
      <c r="D60" s="30"/>
      <c r="E60" s="49"/>
      <c r="F60" s="49"/>
      <c r="G60" s="49"/>
      <c r="H60" s="49"/>
      <c r="I60" s="31"/>
      <c r="J60" s="32"/>
      <c r="K60" s="33"/>
      <c r="L60" s="32"/>
      <c r="M60" s="35">
        <f>SUM(M61)</f>
        <v>0</v>
      </c>
      <c r="N60" s="33"/>
      <c r="O60" s="32"/>
      <c r="P60" s="35">
        <f>SUM(P61)</f>
        <v>11826.6756608</v>
      </c>
      <c r="Q60" s="33"/>
    </row>
    <row r="61" spans="1:17" ht="15" x14ac:dyDescent="0.25">
      <c r="A61" s="36" t="s">
        <v>106</v>
      </c>
      <c r="B61" s="37" t="s">
        <v>107</v>
      </c>
      <c r="C61" s="38" t="s">
        <v>34</v>
      </c>
      <c r="D61" s="39">
        <v>202.24</v>
      </c>
      <c r="E61" s="40">
        <v>58.47842</v>
      </c>
      <c r="F61" s="41">
        <v>48.51</v>
      </c>
      <c r="G61" s="41">
        <v>0</v>
      </c>
      <c r="H61" s="41">
        <f>D61+F61-G61</f>
        <v>250.75</v>
      </c>
      <c r="I61" s="42">
        <v>202.24</v>
      </c>
      <c r="J61" s="43">
        <f>I61*E61</f>
        <v>11826.6756608</v>
      </c>
      <c r="K61" s="44">
        <f>I61/H61</f>
        <v>0.80654037886340979</v>
      </c>
      <c r="L61" s="39">
        <f>IFERROR(VLOOKUP(A61,'MEMO CALCULO 08'!$B$8:$E$202,4,0),0)</f>
        <v>0</v>
      </c>
      <c r="M61" s="45">
        <f>L61*E61</f>
        <v>0</v>
      </c>
      <c r="N61" s="44">
        <f>L61/H61</f>
        <v>0</v>
      </c>
      <c r="O61" s="46">
        <f>I61+L61</f>
        <v>202.24</v>
      </c>
      <c r="P61" s="47">
        <f>J61+M61</f>
        <v>11826.6756608</v>
      </c>
      <c r="Q61" s="48">
        <f>K61+N61</f>
        <v>0.80654037886340979</v>
      </c>
    </row>
    <row r="62" spans="1:17" ht="15" x14ac:dyDescent="0.25">
      <c r="A62" s="27">
        <v>10</v>
      </c>
      <c r="B62" s="28" t="s">
        <v>108</v>
      </c>
      <c r="C62" s="29"/>
      <c r="D62" s="30"/>
      <c r="E62" s="49"/>
      <c r="F62" s="49"/>
      <c r="G62" s="49"/>
      <c r="H62" s="49"/>
      <c r="I62" s="31"/>
      <c r="J62" s="32"/>
      <c r="K62" s="33"/>
      <c r="L62" s="32"/>
      <c r="M62" s="35">
        <f>SUM(M63:M72)</f>
        <v>0</v>
      </c>
      <c r="N62" s="33"/>
      <c r="O62" s="32"/>
      <c r="P62" s="35">
        <f>SUM(P63:P72)</f>
        <v>9557.5602751999995</v>
      </c>
      <c r="Q62" s="33"/>
    </row>
    <row r="63" spans="1:17" ht="15" x14ac:dyDescent="0.25">
      <c r="A63" s="51" t="s">
        <v>109</v>
      </c>
      <c r="B63" s="52" t="s">
        <v>110</v>
      </c>
      <c r="C63" s="53"/>
      <c r="D63" s="54"/>
      <c r="E63" s="55"/>
      <c r="F63" s="55"/>
      <c r="G63" s="55"/>
      <c r="H63" s="55"/>
      <c r="I63" s="56"/>
      <c r="J63" s="57"/>
      <c r="K63" s="58"/>
      <c r="L63" s="57"/>
      <c r="M63" s="59"/>
      <c r="N63" s="58"/>
      <c r="O63" s="57"/>
      <c r="P63" s="59"/>
      <c r="Q63" s="58"/>
    </row>
    <row r="64" spans="1:17" ht="24" x14ac:dyDescent="0.25">
      <c r="A64" s="36" t="s">
        <v>111</v>
      </c>
      <c r="B64" s="37" t="s">
        <v>112</v>
      </c>
      <c r="C64" s="38" t="s">
        <v>34</v>
      </c>
      <c r="D64" s="39">
        <v>345.42</v>
      </c>
      <c r="E64" s="40">
        <v>21.914368</v>
      </c>
      <c r="F64" s="41">
        <v>79.613</v>
      </c>
      <c r="G64" s="41">
        <v>0</v>
      </c>
      <c r="H64" s="41">
        <f>D64+F64-G64</f>
        <v>425.03300000000002</v>
      </c>
      <c r="I64" s="42">
        <v>343.74</v>
      </c>
      <c r="J64" s="43">
        <f>I64*E64</f>
        <v>7532.84485632</v>
      </c>
      <c r="K64" s="44">
        <f>I64/H64</f>
        <v>0.80873720393475335</v>
      </c>
      <c r="L64" s="39">
        <f>IFERROR(VLOOKUP(A64,'MEMO CALCULO 08'!$B$8:$E$202,4,0),0)</f>
        <v>0</v>
      </c>
      <c r="M64" s="45">
        <f>L64*E64</f>
        <v>0</v>
      </c>
      <c r="N64" s="44">
        <f>L64/H64</f>
        <v>0</v>
      </c>
      <c r="O64" s="46">
        <f t="shared" ref="O64:Q65" si="17">I64+L64</f>
        <v>343.74</v>
      </c>
      <c r="P64" s="47">
        <f t="shared" si="17"/>
        <v>7532.84485632</v>
      </c>
      <c r="Q64" s="48">
        <f t="shared" si="17"/>
        <v>0.80873720393475335</v>
      </c>
    </row>
    <row r="65" spans="1:17" ht="48" x14ac:dyDescent="0.25">
      <c r="A65" s="36" t="s">
        <v>113</v>
      </c>
      <c r="B65" s="37" t="s">
        <v>114</v>
      </c>
      <c r="C65" s="38" t="s">
        <v>34</v>
      </c>
      <c r="D65" s="39">
        <v>779.65</v>
      </c>
      <c r="E65" s="40">
        <v>30.572500000000002</v>
      </c>
      <c r="F65" s="41">
        <v>437.00450000000001</v>
      </c>
      <c r="G65" s="41">
        <v>0</v>
      </c>
      <c r="H65" s="41">
        <f>D65+F65-G65</f>
        <v>1216.6545000000001</v>
      </c>
      <c r="I65" s="42">
        <v>0</v>
      </c>
      <c r="J65" s="43">
        <f>I65*E65</f>
        <v>0</v>
      </c>
      <c r="K65" s="44">
        <f>I65/H65</f>
        <v>0</v>
      </c>
      <c r="L65" s="39">
        <f>IFERROR(VLOOKUP(A65,'MEMO CALCULO 08'!$B$8:$E$202,4,0),0)</f>
        <v>0</v>
      </c>
      <c r="M65" s="45">
        <f>L65*E65</f>
        <v>0</v>
      </c>
      <c r="N65" s="44">
        <f>L65/H65</f>
        <v>0</v>
      </c>
      <c r="O65" s="46">
        <f t="shared" si="17"/>
        <v>0</v>
      </c>
      <c r="P65" s="47">
        <f t="shared" si="17"/>
        <v>0</v>
      </c>
      <c r="Q65" s="48">
        <f t="shared" si="17"/>
        <v>0</v>
      </c>
    </row>
    <row r="66" spans="1:17" ht="15" x14ac:dyDescent="0.25">
      <c r="A66" s="51" t="s">
        <v>115</v>
      </c>
      <c r="B66" s="52" t="s">
        <v>116</v>
      </c>
      <c r="C66" s="53"/>
      <c r="D66" s="54"/>
      <c r="E66" s="55"/>
      <c r="F66" s="55"/>
      <c r="G66" s="55"/>
      <c r="H66" s="55"/>
      <c r="I66" s="56"/>
      <c r="J66" s="57"/>
      <c r="K66" s="58"/>
      <c r="L66" s="57"/>
      <c r="M66" s="59"/>
      <c r="N66" s="58"/>
      <c r="O66" s="57"/>
      <c r="P66" s="59"/>
      <c r="Q66" s="58"/>
    </row>
    <row r="67" spans="1:17" ht="60" x14ac:dyDescent="0.25">
      <c r="A67" s="36" t="s">
        <v>117</v>
      </c>
      <c r="B67" s="37" t="s">
        <v>118</v>
      </c>
      <c r="C67" s="38" t="s">
        <v>34</v>
      </c>
      <c r="D67" s="39">
        <v>57.68</v>
      </c>
      <c r="E67" s="40">
        <v>56.913766000000003</v>
      </c>
      <c r="F67" s="41">
        <v>0</v>
      </c>
      <c r="G67" s="41">
        <v>0</v>
      </c>
      <c r="H67" s="41">
        <f>D67+F67-G67</f>
        <v>57.68</v>
      </c>
      <c r="I67" s="42">
        <v>0</v>
      </c>
      <c r="J67" s="43">
        <f>I67*E67</f>
        <v>0</v>
      </c>
      <c r="K67" s="44">
        <f>I67/H67</f>
        <v>0</v>
      </c>
      <c r="L67" s="39">
        <f>IFERROR(VLOOKUP(A67,'MEMO CALCULO 08'!$B$8:$E$202,4,0),0)</f>
        <v>0</v>
      </c>
      <c r="M67" s="45">
        <f>L67*E67</f>
        <v>0</v>
      </c>
      <c r="N67" s="44">
        <f>L67/H67</f>
        <v>0</v>
      </c>
      <c r="O67" s="46">
        <f t="shared" ref="O67:Q68" si="18">I67+L67</f>
        <v>0</v>
      </c>
      <c r="P67" s="47">
        <f t="shared" si="18"/>
        <v>0</v>
      </c>
      <c r="Q67" s="48">
        <f t="shared" si="18"/>
        <v>0</v>
      </c>
    </row>
    <row r="68" spans="1:17" ht="48" x14ac:dyDescent="0.25">
      <c r="A68" s="36" t="s">
        <v>119</v>
      </c>
      <c r="B68" s="37" t="s">
        <v>120</v>
      </c>
      <c r="C68" s="38" t="s">
        <v>34</v>
      </c>
      <c r="D68" s="39">
        <v>57.68</v>
      </c>
      <c r="E68" s="40">
        <v>51.740898999999999</v>
      </c>
      <c r="F68" s="41">
        <v>0</v>
      </c>
      <c r="G68" s="41">
        <v>0</v>
      </c>
      <c r="H68" s="41">
        <f>D68+F68-G68</f>
        <v>57.68</v>
      </c>
      <c r="I68" s="42">
        <v>0</v>
      </c>
      <c r="J68" s="43">
        <f>I68*E68</f>
        <v>0</v>
      </c>
      <c r="K68" s="44">
        <f>I68/H68</f>
        <v>0</v>
      </c>
      <c r="L68" s="39">
        <f>IFERROR(VLOOKUP(A68,'MEMO CALCULO 08'!$B$8:$E$202,4,0),0)</f>
        <v>0</v>
      </c>
      <c r="M68" s="45">
        <f>L68*E68</f>
        <v>0</v>
      </c>
      <c r="N68" s="44">
        <f>L68/H68</f>
        <v>0</v>
      </c>
      <c r="O68" s="46">
        <f t="shared" si="18"/>
        <v>0</v>
      </c>
      <c r="P68" s="47">
        <f t="shared" si="18"/>
        <v>0</v>
      </c>
      <c r="Q68" s="48">
        <f t="shared" si="18"/>
        <v>0</v>
      </c>
    </row>
    <row r="69" spans="1:17" ht="15" x14ac:dyDescent="0.25">
      <c r="A69" s="51" t="s">
        <v>121</v>
      </c>
      <c r="B69" s="52" t="s">
        <v>122</v>
      </c>
      <c r="C69" s="53"/>
      <c r="D69" s="54"/>
      <c r="E69" s="55"/>
      <c r="F69" s="55"/>
      <c r="G69" s="55"/>
      <c r="H69" s="55"/>
      <c r="I69" s="56"/>
      <c r="J69" s="57"/>
      <c r="K69" s="58"/>
      <c r="L69" s="57"/>
      <c r="M69" s="59"/>
      <c r="N69" s="58"/>
      <c r="O69" s="57"/>
      <c r="P69" s="59"/>
      <c r="Q69" s="58"/>
    </row>
    <row r="70" spans="1:17" ht="36" x14ac:dyDescent="0.25">
      <c r="A70" s="36" t="s">
        <v>123</v>
      </c>
      <c r="B70" s="37" t="s">
        <v>124</v>
      </c>
      <c r="C70" s="38" t="s">
        <v>34</v>
      </c>
      <c r="D70" s="39">
        <v>60.38</v>
      </c>
      <c r="E70" s="40">
        <v>52.291204</v>
      </c>
      <c r="F70" s="41">
        <v>27.968</v>
      </c>
      <c r="G70" s="41">
        <v>0</v>
      </c>
      <c r="H70" s="41">
        <f>D70+F70-G70</f>
        <v>88.347999999999999</v>
      </c>
      <c r="I70" s="42">
        <v>38.72</v>
      </c>
      <c r="J70" s="43">
        <f>I70*E70</f>
        <v>2024.71541888</v>
      </c>
      <c r="K70" s="44">
        <f>I70/H70</f>
        <v>0.43826685380540586</v>
      </c>
      <c r="L70" s="39">
        <f>IFERROR(VLOOKUP(A70,'MEMO CALCULO 08'!$B$8:$E$202,4,0),0)</f>
        <v>0</v>
      </c>
      <c r="M70" s="45">
        <f>L70*E70</f>
        <v>0</v>
      </c>
      <c r="N70" s="44">
        <f>L70/H70</f>
        <v>0</v>
      </c>
      <c r="O70" s="46">
        <f>I70+L70</f>
        <v>38.72</v>
      </c>
      <c r="P70" s="47">
        <f>J70+M70</f>
        <v>2024.71541888</v>
      </c>
      <c r="Q70" s="48">
        <f>K70+N70</f>
        <v>0.43826685380540586</v>
      </c>
    </row>
    <row r="71" spans="1:17" ht="15" x14ac:dyDescent="0.25">
      <c r="A71" s="51" t="s">
        <v>125</v>
      </c>
      <c r="B71" s="52" t="s">
        <v>126</v>
      </c>
      <c r="C71" s="53"/>
      <c r="D71" s="54"/>
      <c r="E71" s="55"/>
      <c r="F71" s="55"/>
      <c r="G71" s="55"/>
      <c r="H71" s="55"/>
      <c r="I71" s="56"/>
      <c r="J71" s="57"/>
      <c r="K71" s="58"/>
      <c r="L71" s="57"/>
      <c r="M71" s="59"/>
      <c r="N71" s="58"/>
      <c r="O71" s="57"/>
      <c r="P71" s="59"/>
      <c r="Q71" s="58"/>
    </row>
    <row r="72" spans="1:17" ht="36" x14ac:dyDescent="0.25">
      <c r="A72" s="36" t="s">
        <v>127</v>
      </c>
      <c r="B72" s="37" t="s">
        <v>128</v>
      </c>
      <c r="C72" s="38" t="s">
        <v>34</v>
      </c>
      <c r="D72" s="39">
        <v>213.44</v>
      </c>
      <c r="E72" s="40">
        <v>0</v>
      </c>
      <c r="F72" s="41">
        <v>0</v>
      </c>
      <c r="G72" s="41">
        <v>0</v>
      </c>
      <c r="H72" s="41">
        <f>D72+F72-G72</f>
        <v>213.44</v>
      </c>
      <c r="I72" s="42">
        <v>0</v>
      </c>
      <c r="J72" s="43">
        <f>I72*E72</f>
        <v>0</v>
      </c>
      <c r="K72" s="44">
        <f>I72/H72</f>
        <v>0</v>
      </c>
      <c r="L72" s="39">
        <f>IFERROR(VLOOKUP(A72,'MEMO CALCULO 08'!$B$8:$E$202,4,0),0)</f>
        <v>0</v>
      </c>
      <c r="M72" s="45">
        <f>L72*E72</f>
        <v>0</v>
      </c>
      <c r="N72" s="44">
        <f>L72/H72</f>
        <v>0</v>
      </c>
      <c r="O72" s="46">
        <f>I72+L72</f>
        <v>0</v>
      </c>
      <c r="P72" s="47">
        <f>J72+M72</f>
        <v>0</v>
      </c>
      <c r="Q72" s="48">
        <f>K72+N72</f>
        <v>0</v>
      </c>
    </row>
    <row r="73" spans="1:17" ht="15" x14ac:dyDescent="0.25">
      <c r="A73" s="27">
        <v>11</v>
      </c>
      <c r="B73" s="28" t="s">
        <v>129</v>
      </c>
      <c r="C73" s="29"/>
      <c r="D73" s="30"/>
      <c r="E73" s="49"/>
      <c r="F73" s="49"/>
      <c r="G73" s="49"/>
      <c r="H73" s="49"/>
      <c r="I73" s="31"/>
      <c r="J73" s="32"/>
      <c r="K73" s="33"/>
      <c r="L73" s="32"/>
      <c r="M73" s="35">
        <f>SUM(M74:M76)</f>
        <v>0</v>
      </c>
      <c r="N73" s="33"/>
      <c r="O73" s="32"/>
      <c r="P73" s="35">
        <f>SUM(P74:P76)</f>
        <v>6611.6616966399997</v>
      </c>
      <c r="Q73" s="33"/>
    </row>
    <row r="74" spans="1:17" ht="15" x14ac:dyDescent="0.25">
      <c r="A74" s="36" t="s">
        <v>130</v>
      </c>
      <c r="B74" s="37" t="s">
        <v>131</v>
      </c>
      <c r="C74" s="38" t="s">
        <v>34</v>
      </c>
      <c r="D74" s="39">
        <v>22.88</v>
      </c>
      <c r="E74" s="40">
        <v>288.971228</v>
      </c>
      <c r="F74" s="41">
        <v>1.65</v>
      </c>
      <c r="G74" s="41">
        <v>0</v>
      </c>
      <c r="H74" s="41">
        <f>D74+F74-G74</f>
        <v>24.529999999999998</v>
      </c>
      <c r="I74" s="42">
        <v>22.88</v>
      </c>
      <c r="J74" s="43">
        <f>I74*E74</f>
        <v>6611.6616966399997</v>
      </c>
      <c r="K74" s="44">
        <f>I74/H74</f>
        <v>0.93273542600896864</v>
      </c>
      <c r="L74" s="39">
        <f>IFERROR(VLOOKUP(A74,'MEMO CALCULO 08'!$B$8:$E$202,4,0),0)</f>
        <v>0</v>
      </c>
      <c r="M74" s="45">
        <f>L74*E74</f>
        <v>0</v>
      </c>
      <c r="N74" s="44">
        <f>L74/H74</f>
        <v>0</v>
      </c>
      <c r="O74" s="46">
        <f t="shared" ref="O74:Q76" si="19">I74+L74</f>
        <v>22.88</v>
      </c>
      <c r="P74" s="47">
        <f t="shared" si="19"/>
        <v>6611.6616966399997</v>
      </c>
      <c r="Q74" s="48">
        <f t="shared" si="19"/>
        <v>0.93273542600896864</v>
      </c>
    </row>
    <row r="75" spans="1:17" ht="36" x14ac:dyDescent="0.25">
      <c r="A75" s="36" t="s">
        <v>132</v>
      </c>
      <c r="B75" s="37" t="s">
        <v>133</v>
      </c>
      <c r="C75" s="38" t="s">
        <v>34</v>
      </c>
      <c r="D75" s="39">
        <v>2.16</v>
      </c>
      <c r="E75" s="40">
        <v>710.44375500000001</v>
      </c>
      <c r="F75" s="41">
        <v>0</v>
      </c>
      <c r="G75" s="41">
        <v>0</v>
      </c>
      <c r="H75" s="41">
        <f>D75+F75-G75</f>
        <v>2.16</v>
      </c>
      <c r="I75" s="42">
        <v>0</v>
      </c>
      <c r="J75" s="43">
        <f>I75*E75</f>
        <v>0</v>
      </c>
      <c r="K75" s="44">
        <f>I75/H75</f>
        <v>0</v>
      </c>
      <c r="L75" s="39">
        <f>IFERROR(VLOOKUP(A75,'MEMO CALCULO 08'!$B$8:$E$202,4,0),0)</f>
        <v>0</v>
      </c>
      <c r="M75" s="45">
        <f>L75*E75</f>
        <v>0</v>
      </c>
      <c r="N75" s="44">
        <f>L75/H75</f>
        <v>0</v>
      </c>
      <c r="O75" s="46">
        <f t="shared" si="19"/>
        <v>0</v>
      </c>
      <c r="P75" s="47">
        <f t="shared" si="19"/>
        <v>0</v>
      </c>
      <c r="Q75" s="48">
        <f t="shared" si="19"/>
        <v>0</v>
      </c>
    </row>
    <row r="76" spans="1:17" ht="15" x14ac:dyDescent="0.25">
      <c r="A76" s="36" t="s">
        <v>134</v>
      </c>
      <c r="B76" s="37" t="s">
        <v>135</v>
      </c>
      <c r="C76" s="38" t="s">
        <v>34</v>
      </c>
      <c r="D76" s="39">
        <v>8.4</v>
      </c>
      <c r="E76" s="40">
        <v>602.24156300000004</v>
      </c>
      <c r="F76" s="41">
        <v>0</v>
      </c>
      <c r="G76" s="41">
        <v>0</v>
      </c>
      <c r="H76" s="41">
        <f>D76+F76-G76</f>
        <v>8.4</v>
      </c>
      <c r="I76" s="42">
        <v>0</v>
      </c>
      <c r="J76" s="43">
        <f>I76*E76</f>
        <v>0</v>
      </c>
      <c r="K76" s="44">
        <f>I76/H76</f>
        <v>0</v>
      </c>
      <c r="L76" s="39">
        <f>IFERROR(VLOOKUP(A76,'MEMO CALCULO 08'!$B$8:$E$202,4,0),0)</f>
        <v>0</v>
      </c>
      <c r="M76" s="45">
        <f>L76*E76</f>
        <v>0</v>
      </c>
      <c r="N76" s="44">
        <f>L76/H76</f>
        <v>0</v>
      </c>
      <c r="O76" s="46">
        <f t="shared" si="19"/>
        <v>0</v>
      </c>
      <c r="P76" s="47">
        <f t="shared" si="19"/>
        <v>0</v>
      </c>
      <c r="Q76" s="48">
        <f t="shared" si="19"/>
        <v>0</v>
      </c>
    </row>
    <row r="77" spans="1:17" ht="15" x14ac:dyDescent="0.25">
      <c r="A77" s="27">
        <v>12</v>
      </c>
      <c r="B77" s="28" t="s">
        <v>136</v>
      </c>
      <c r="C77" s="29"/>
      <c r="D77" s="30"/>
      <c r="E77" s="49"/>
      <c r="F77" s="49"/>
      <c r="G77" s="49"/>
      <c r="H77" s="49"/>
      <c r="I77" s="31"/>
      <c r="J77" s="32"/>
      <c r="K77" s="33"/>
      <c r="L77" s="32"/>
      <c r="M77" s="35">
        <f>SUM(M78:M115)</f>
        <v>0</v>
      </c>
      <c r="N77" s="33"/>
      <c r="O77" s="32"/>
      <c r="P77" s="35">
        <f>SUM(P78:P115)</f>
        <v>37337.161510949998</v>
      </c>
      <c r="Q77" s="33"/>
    </row>
    <row r="78" spans="1:17" ht="15" x14ac:dyDescent="0.25">
      <c r="A78" s="51" t="s">
        <v>137</v>
      </c>
      <c r="B78" s="52" t="s">
        <v>138</v>
      </c>
      <c r="C78" s="53"/>
      <c r="D78" s="54"/>
      <c r="E78" s="55"/>
      <c r="F78" s="55"/>
      <c r="G78" s="55"/>
      <c r="H78" s="55"/>
      <c r="I78" s="56"/>
      <c r="J78" s="57"/>
      <c r="K78" s="58"/>
      <c r="L78" s="57"/>
      <c r="M78" s="59"/>
      <c r="N78" s="58"/>
      <c r="O78" s="57"/>
      <c r="P78" s="59"/>
      <c r="Q78" s="58"/>
    </row>
    <row r="79" spans="1:17" ht="24" x14ac:dyDescent="0.25">
      <c r="A79" s="36" t="s">
        <v>139</v>
      </c>
      <c r="B79" s="37" t="s">
        <v>140</v>
      </c>
      <c r="C79" s="38" t="s">
        <v>141</v>
      </c>
      <c r="D79" s="39">
        <v>1</v>
      </c>
      <c r="E79" s="40">
        <v>3900.7697330000001</v>
      </c>
      <c r="F79" s="41">
        <v>0</v>
      </c>
      <c r="G79" s="41">
        <v>0</v>
      </c>
      <c r="H79" s="41">
        <f>D79+F79-G79</f>
        <v>1</v>
      </c>
      <c r="I79" s="42">
        <v>0</v>
      </c>
      <c r="J79" s="43">
        <f>I79*E79</f>
        <v>0</v>
      </c>
      <c r="K79" s="44">
        <f>I79/H79</f>
        <v>0</v>
      </c>
      <c r="L79" s="39">
        <f>IFERROR(VLOOKUP(A79,'MEMO CALCULO 08'!$B$8:$E$202,4,0),0)</f>
        <v>0</v>
      </c>
      <c r="M79" s="45">
        <f>L79*E79</f>
        <v>0</v>
      </c>
      <c r="N79" s="44">
        <f>L79/H79</f>
        <v>0</v>
      </c>
      <c r="O79" s="46">
        <f t="shared" ref="O79:Q80" si="20">I79+L79</f>
        <v>0</v>
      </c>
      <c r="P79" s="47">
        <f t="shared" si="20"/>
        <v>0</v>
      </c>
      <c r="Q79" s="48">
        <f t="shared" si="20"/>
        <v>0</v>
      </c>
    </row>
    <row r="80" spans="1:17" ht="48" x14ac:dyDescent="0.25">
      <c r="A80" s="36" t="s">
        <v>142</v>
      </c>
      <c r="B80" s="37" t="s">
        <v>143</v>
      </c>
      <c r="C80" s="38" t="s">
        <v>141</v>
      </c>
      <c r="D80" s="39">
        <v>1</v>
      </c>
      <c r="E80" s="40">
        <v>1589.1218630000001</v>
      </c>
      <c r="F80" s="41">
        <v>0</v>
      </c>
      <c r="G80" s="41">
        <v>0</v>
      </c>
      <c r="H80" s="41">
        <f>D80+F80-G80</f>
        <v>1</v>
      </c>
      <c r="I80" s="42">
        <v>0</v>
      </c>
      <c r="J80" s="43">
        <f>I80*E80</f>
        <v>0</v>
      </c>
      <c r="K80" s="44">
        <f>I80/H80</f>
        <v>0</v>
      </c>
      <c r="L80" s="39">
        <f>IFERROR(VLOOKUP(A80,'MEMO CALCULO 08'!$B$8:$E$202,4,0),0)</f>
        <v>0</v>
      </c>
      <c r="M80" s="45">
        <f>L80*E80</f>
        <v>0</v>
      </c>
      <c r="N80" s="44">
        <f>L80/H80</f>
        <v>0</v>
      </c>
      <c r="O80" s="46">
        <f t="shared" si="20"/>
        <v>0</v>
      </c>
      <c r="P80" s="47">
        <f t="shared" si="20"/>
        <v>0</v>
      </c>
      <c r="Q80" s="48">
        <f t="shared" si="20"/>
        <v>0</v>
      </c>
    </row>
    <row r="81" spans="1:17" ht="15" x14ac:dyDescent="0.25">
      <c r="A81" s="51" t="s">
        <v>144</v>
      </c>
      <c r="B81" s="52" t="s">
        <v>145</v>
      </c>
      <c r="C81" s="53"/>
      <c r="D81" s="54"/>
      <c r="E81" s="55"/>
      <c r="F81" s="55"/>
      <c r="G81" s="55"/>
      <c r="H81" s="55"/>
      <c r="I81" s="56"/>
      <c r="J81" s="57"/>
      <c r="K81" s="58"/>
      <c r="L81" s="57"/>
      <c r="M81" s="59"/>
      <c r="N81" s="58"/>
      <c r="O81" s="57"/>
      <c r="P81" s="59"/>
      <c r="Q81" s="58"/>
    </row>
    <row r="82" spans="1:17" ht="24" x14ac:dyDescent="0.25">
      <c r="A82" s="36" t="s">
        <v>146</v>
      </c>
      <c r="B82" s="37" t="s">
        <v>147</v>
      </c>
      <c r="C82" s="38" t="s">
        <v>141</v>
      </c>
      <c r="D82" s="39">
        <v>1</v>
      </c>
      <c r="E82" s="40">
        <v>599.49003800000003</v>
      </c>
      <c r="F82" s="41">
        <v>0</v>
      </c>
      <c r="G82" s="41">
        <v>0</v>
      </c>
      <c r="H82" s="41">
        <f>D82+F82-G82</f>
        <v>1</v>
      </c>
      <c r="I82" s="42">
        <v>1</v>
      </c>
      <c r="J82" s="43">
        <f>I82*E82</f>
        <v>599.49003800000003</v>
      </c>
      <c r="K82" s="44">
        <f>I82/H82</f>
        <v>1</v>
      </c>
      <c r="L82" s="39">
        <f>IFERROR(VLOOKUP(A82,'MEMO CALCULO 08'!$B$8:$E$202,4,0),0)</f>
        <v>0</v>
      </c>
      <c r="M82" s="45">
        <f>L82*E82</f>
        <v>0</v>
      </c>
      <c r="N82" s="44">
        <f>L82/H82</f>
        <v>0</v>
      </c>
      <c r="O82" s="46">
        <f>I82+L82</f>
        <v>1</v>
      </c>
      <c r="P82" s="47">
        <f>J82+M82</f>
        <v>599.49003800000003</v>
      </c>
      <c r="Q82" s="48">
        <f>K82+N82</f>
        <v>1</v>
      </c>
    </row>
    <row r="83" spans="1:17" ht="15" x14ac:dyDescent="0.25">
      <c r="A83" s="51" t="s">
        <v>148</v>
      </c>
      <c r="B83" s="52" t="s">
        <v>145</v>
      </c>
      <c r="C83" s="53"/>
      <c r="D83" s="54"/>
      <c r="E83" s="55"/>
      <c r="F83" s="55"/>
      <c r="G83" s="55"/>
      <c r="H83" s="55"/>
      <c r="I83" s="56"/>
      <c r="J83" s="57"/>
      <c r="K83" s="58"/>
      <c r="L83" s="57"/>
      <c r="M83" s="59"/>
      <c r="N83" s="58"/>
      <c r="O83" s="57"/>
      <c r="P83" s="59"/>
      <c r="Q83" s="58"/>
    </row>
    <row r="84" spans="1:17" ht="24" x14ac:dyDescent="0.25">
      <c r="A84" s="36" t="s">
        <v>149</v>
      </c>
      <c r="B84" s="37" t="s">
        <v>150</v>
      </c>
      <c r="C84" s="38" t="s">
        <v>141</v>
      </c>
      <c r="D84" s="39">
        <v>5</v>
      </c>
      <c r="E84" s="40">
        <v>24.702580000000001</v>
      </c>
      <c r="F84" s="41">
        <v>0</v>
      </c>
      <c r="G84" s="41">
        <v>0</v>
      </c>
      <c r="H84" s="41">
        <f t="shared" ref="H84:H92" si="21">D84+F84-G84</f>
        <v>5</v>
      </c>
      <c r="I84" s="42">
        <v>4</v>
      </c>
      <c r="J84" s="43">
        <f t="shared" ref="J84:J92" si="22">I84*E84</f>
        <v>98.810320000000004</v>
      </c>
      <c r="K84" s="44">
        <f t="shared" ref="K84:K92" si="23">I84/H84</f>
        <v>0.8</v>
      </c>
      <c r="L84" s="39">
        <f>IFERROR(VLOOKUP(A84,'MEMO CALCULO 08'!$B$8:$E$202,4,0),0)</f>
        <v>0</v>
      </c>
      <c r="M84" s="45">
        <f t="shared" ref="M84:M92" si="24">L84*E84</f>
        <v>0</v>
      </c>
      <c r="N84" s="44">
        <f t="shared" ref="N84:N92" si="25">L84/H84</f>
        <v>0</v>
      </c>
      <c r="O84" s="46">
        <f t="shared" ref="O84:O92" si="26">I84+L84</f>
        <v>4</v>
      </c>
      <c r="P84" s="47">
        <f t="shared" ref="P84:P92" si="27">J84+M84</f>
        <v>98.810320000000004</v>
      </c>
      <c r="Q84" s="48">
        <f t="shared" ref="Q84:Q92" si="28">K84+N84</f>
        <v>0.8</v>
      </c>
    </row>
    <row r="85" spans="1:17" ht="24" x14ac:dyDescent="0.25">
      <c r="A85" s="36" t="s">
        <v>151</v>
      </c>
      <c r="B85" s="37" t="s">
        <v>152</v>
      </c>
      <c r="C85" s="38" t="s">
        <v>141</v>
      </c>
      <c r="D85" s="39">
        <v>1</v>
      </c>
      <c r="E85" s="40">
        <v>24.702580000000001</v>
      </c>
      <c r="F85" s="41">
        <v>2</v>
      </c>
      <c r="G85" s="41">
        <v>0</v>
      </c>
      <c r="H85" s="41">
        <f t="shared" si="21"/>
        <v>3</v>
      </c>
      <c r="I85" s="42">
        <v>1</v>
      </c>
      <c r="J85" s="43">
        <f t="shared" si="22"/>
        <v>24.702580000000001</v>
      </c>
      <c r="K85" s="44">
        <f t="shared" si="23"/>
        <v>0.33333333333333331</v>
      </c>
      <c r="L85" s="39">
        <f>IFERROR(VLOOKUP(A85,'MEMO CALCULO 08'!$B$8:$E$202,4,0),0)</f>
        <v>0</v>
      </c>
      <c r="M85" s="45">
        <f t="shared" si="24"/>
        <v>0</v>
      </c>
      <c r="N85" s="44">
        <f t="shared" si="25"/>
        <v>0</v>
      </c>
      <c r="O85" s="46">
        <f t="shared" si="26"/>
        <v>1</v>
      </c>
      <c r="P85" s="47">
        <f t="shared" si="27"/>
        <v>24.702580000000001</v>
      </c>
      <c r="Q85" s="48">
        <f t="shared" si="28"/>
        <v>0.33333333333333331</v>
      </c>
    </row>
    <row r="86" spans="1:17" ht="24" x14ac:dyDescent="0.25">
      <c r="A86" s="36" t="s">
        <v>153</v>
      </c>
      <c r="B86" s="37" t="s">
        <v>154</v>
      </c>
      <c r="C86" s="38" t="s">
        <v>141</v>
      </c>
      <c r="D86" s="39">
        <v>1</v>
      </c>
      <c r="E86" s="40">
        <v>24.702580000000001</v>
      </c>
      <c r="F86" s="41">
        <v>0</v>
      </c>
      <c r="G86" s="41">
        <v>0</v>
      </c>
      <c r="H86" s="41">
        <f t="shared" si="21"/>
        <v>1</v>
      </c>
      <c r="I86" s="42">
        <v>0</v>
      </c>
      <c r="J86" s="43">
        <f t="shared" si="22"/>
        <v>0</v>
      </c>
      <c r="K86" s="44">
        <f t="shared" si="23"/>
        <v>0</v>
      </c>
      <c r="L86" s="39">
        <f>IFERROR(VLOOKUP(A86,'MEMO CALCULO 08'!$B$8:$E$202,4,0),0)</f>
        <v>0</v>
      </c>
      <c r="M86" s="45">
        <f t="shared" si="24"/>
        <v>0</v>
      </c>
      <c r="N86" s="44">
        <f t="shared" si="25"/>
        <v>0</v>
      </c>
      <c r="O86" s="46">
        <f t="shared" si="26"/>
        <v>0</v>
      </c>
      <c r="P86" s="47">
        <f t="shared" si="27"/>
        <v>0</v>
      </c>
      <c r="Q86" s="48">
        <f t="shared" si="28"/>
        <v>0</v>
      </c>
    </row>
    <row r="87" spans="1:17" ht="24" x14ac:dyDescent="0.25">
      <c r="A87" s="36" t="s">
        <v>155</v>
      </c>
      <c r="B87" s="37" t="s">
        <v>156</v>
      </c>
      <c r="C87" s="38" t="s">
        <v>141</v>
      </c>
      <c r="D87" s="39">
        <v>2</v>
      </c>
      <c r="E87" s="40">
        <v>24.702580000000001</v>
      </c>
      <c r="F87" s="41">
        <v>0</v>
      </c>
      <c r="G87" s="41">
        <v>0</v>
      </c>
      <c r="H87" s="41">
        <f t="shared" si="21"/>
        <v>2</v>
      </c>
      <c r="I87" s="42">
        <v>0</v>
      </c>
      <c r="J87" s="43">
        <f t="shared" si="22"/>
        <v>0</v>
      </c>
      <c r="K87" s="44">
        <f t="shared" si="23"/>
        <v>0</v>
      </c>
      <c r="L87" s="39">
        <f>IFERROR(VLOOKUP(A87,'MEMO CALCULO 08'!$B$8:$E$202,4,0),0)</f>
        <v>0</v>
      </c>
      <c r="M87" s="45">
        <f t="shared" si="24"/>
        <v>0</v>
      </c>
      <c r="N87" s="44">
        <f t="shared" si="25"/>
        <v>0</v>
      </c>
      <c r="O87" s="46">
        <f t="shared" si="26"/>
        <v>0</v>
      </c>
      <c r="P87" s="47">
        <f t="shared" si="27"/>
        <v>0</v>
      </c>
      <c r="Q87" s="48">
        <f t="shared" si="28"/>
        <v>0</v>
      </c>
    </row>
    <row r="88" spans="1:17" ht="24" x14ac:dyDescent="0.25">
      <c r="A88" s="36" t="s">
        <v>157</v>
      </c>
      <c r="B88" s="37" t="s">
        <v>158</v>
      </c>
      <c r="C88" s="38" t="s">
        <v>141</v>
      </c>
      <c r="D88" s="39">
        <v>1</v>
      </c>
      <c r="E88" s="40">
        <v>33.409627999999998</v>
      </c>
      <c r="F88" s="41">
        <v>0</v>
      </c>
      <c r="G88" s="41">
        <v>0</v>
      </c>
      <c r="H88" s="41">
        <f t="shared" si="21"/>
        <v>1</v>
      </c>
      <c r="I88" s="42">
        <v>0</v>
      </c>
      <c r="J88" s="43">
        <f t="shared" si="22"/>
        <v>0</v>
      </c>
      <c r="K88" s="44">
        <f t="shared" si="23"/>
        <v>0</v>
      </c>
      <c r="L88" s="39">
        <f>IFERROR(VLOOKUP(A88,'MEMO CALCULO 08'!$B$8:$E$202,4,0),0)</f>
        <v>0</v>
      </c>
      <c r="M88" s="45">
        <f t="shared" si="24"/>
        <v>0</v>
      </c>
      <c r="N88" s="44">
        <f t="shared" si="25"/>
        <v>0</v>
      </c>
      <c r="O88" s="46">
        <f t="shared" si="26"/>
        <v>0</v>
      </c>
      <c r="P88" s="47">
        <f t="shared" si="27"/>
        <v>0</v>
      </c>
      <c r="Q88" s="48">
        <f t="shared" si="28"/>
        <v>0</v>
      </c>
    </row>
    <row r="89" spans="1:17" ht="24" x14ac:dyDescent="0.25">
      <c r="A89" s="36" t="s">
        <v>159</v>
      </c>
      <c r="B89" s="37" t="s">
        <v>160</v>
      </c>
      <c r="C89" s="38" t="s">
        <v>141</v>
      </c>
      <c r="D89" s="39">
        <v>4</v>
      </c>
      <c r="E89" s="40">
        <v>71.930977999999996</v>
      </c>
      <c r="F89" s="41">
        <v>0</v>
      </c>
      <c r="G89" s="41">
        <v>0</v>
      </c>
      <c r="H89" s="41">
        <f t="shared" si="21"/>
        <v>4</v>
      </c>
      <c r="I89" s="42">
        <v>4</v>
      </c>
      <c r="J89" s="43">
        <f t="shared" si="22"/>
        <v>287.72391199999998</v>
      </c>
      <c r="K89" s="44">
        <f t="shared" si="23"/>
        <v>1</v>
      </c>
      <c r="L89" s="39">
        <f>IFERROR(VLOOKUP(A89,'MEMO CALCULO 08'!$B$8:$E$202,4,0),0)</f>
        <v>0</v>
      </c>
      <c r="M89" s="45">
        <f t="shared" si="24"/>
        <v>0</v>
      </c>
      <c r="N89" s="44">
        <f t="shared" si="25"/>
        <v>0</v>
      </c>
      <c r="O89" s="46">
        <f t="shared" si="26"/>
        <v>4</v>
      </c>
      <c r="P89" s="47">
        <f t="shared" si="27"/>
        <v>287.72391199999998</v>
      </c>
      <c r="Q89" s="48">
        <f t="shared" si="28"/>
        <v>1</v>
      </c>
    </row>
    <row r="90" spans="1:17" ht="24" x14ac:dyDescent="0.25">
      <c r="A90" s="36" t="s">
        <v>161</v>
      </c>
      <c r="B90" s="37" t="s">
        <v>162</v>
      </c>
      <c r="C90" s="38" t="s">
        <v>141</v>
      </c>
      <c r="D90" s="39">
        <v>2</v>
      </c>
      <c r="E90" s="40">
        <v>236.74121099999999</v>
      </c>
      <c r="F90" s="41">
        <v>0</v>
      </c>
      <c r="G90" s="41">
        <v>0</v>
      </c>
      <c r="H90" s="41">
        <f t="shared" si="21"/>
        <v>2</v>
      </c>
      <c r="I90" s="42">
        <v>1</v>
      </c>
      <c r="J90" s="43">
        <f t="shared" si="22"/>
        <v>236.74121099999999</v>
      </c>
      <c r="K90" s="44">
        <f t="shared" si="23"/>
        <v>0.5</v>
      </c>
      <c r="L90" s="39">
        <f>IFERROR(VLOOKUP(A90,'MEMO CALCULO 08'!$B$8:$E$202,4,0),0)</f>
        <v>0</v>
      </c>
      <c r="M90" s="45">
        <f t="shared" si="24"/>
        <v>0</v>
      </c>
      <c r="N90" s="44">
        <f t="shared" si="25"/>
        <v>0</v>
      </c>
      <c r="O90" s="46">
        <f t="shared" si="26"/>
        <v>1</v>
      </c>
      <c r="P90" s="47">
        <f t="shared" si="27"/>
        <v>236.74121099999999</v>
      </c>
      <c r="Q90" s="48">
        <f t="shared" si="28"/>
        <v>0.5</v>
      </c>
    </row>
    <row r="91" spans="1:17" ht="24" x14ac:dyDescent="0.25">
      <c r="A91" s="36" t="s">
        <v>163</v>
      </c>
      <c r="B91" s="37" t="s">
        <v>164</v>
      </c>
      <c r="C91" s="38" t="s">
        <v>141</v>
      </c>
      <c r="D91" s="39">
        <v>2</v>
      </c>
      <c r="E91" s="40">
        <v>139.471745</v>
      </c>
      <c r="F91" s="41">
        <v>0</v>
      </c>
      <c r="G91" s="41">
        <v>0</v>
      </c>
      <c r="H91" s="41">
        <f t="shared" si="21"/>
        <v>2</v>
      </c>
      <c r="I91" s="42">
        <v>1</v>
      </c>
      <c r="J91" s="43">
        <f t="shared" si="22"/>
        <v>139.471745</v>
      </c>
      <c r="K91" s="44">
        <f t="shared" si="23"/>
        <v>0.5</v>
      </c>
      <c r="L91" s="39">
        <f>IFERROR(VLOOKUP(A91,'MEMO CALCULO 08'!$B$8:$E$202,4,0),0)</f>
        <v>0</v>
      </c>
      <c r="M91" s="45">
        <f t="shared" si="24"/>
        <v>0</v>
      </c>
      <c r="N91" s="44">
        <f t="shared" si="25"/>
        <v>0</v>
      </c>
      <c r="O91" s="46">
        <f t="shared" si="26"/>
        <v>1</v>
      </c>
      <c r="P91" s="47">
        <f t="shared" si="27"/>
        <v>139.471745</v>
      </c>
      <c r="Q91" s="48">
        <f t="shared" si="28"/>
        <v>0.5</v>
      </c>
    </row>
    <row r="92" spans="1:17" ht="24" x14ac:dyDescent="0.25">
      <c r="A92" s="36" t="s">
        <v>165</v>
      </c>
      <c r="B92" s="37" t="s">
        <v>166</v>
      </c>
      <c r="C92" s="38" t="s">
        <v>141</v>
      </c>
      <c r="D92" s="39">
        <v>2</v>
      </c>
      <c r="E92" s="40">
        <v>144.27774199999999</v>
      </c>
      <c r="F92" s="41">
        <v>0</v>
      </c>
      <c r="G92" s="41">
        <v>0</v>
      </c>
      <c r="H92" s="41">
        <f t="shared" si="21"/>
        <v>2</v>
      </c>
      <c r="I92" s="42">
        <v>1</v>
      </c>
      <c r="J92" s="43">
        <f t="shared" si="22"/>
        <v>144.27774199999999</v>
      </c>
      <c r="K92" s="44">
        <f t="shared" si="23"/>
        <v>0.5</v>
      </c>
      <c r="L92" s="39">
        <f>IFERROR(VLOOKUP(A92,'MEMO CALCULO 08'!$B$8:$E$202,4,0),0)</f>
        <v>0</v>
      </c>
      <c r="M92" s="45">
        <f t="shared" si="24"/>
        <v>0</v>
      </c>
      <c r="N92" s="44">
        <f t="shared" si="25"/>
        <v>0</v>
      </c>
      <c r="O92" s="46">
        <f t="shared" si="26"/>
        <v>1</v>
      </c>
      <c r="P92" s="47">
        <f t="shared" si="27"/>
        <v>144.27774199999999</v>
      </c>
      <c r="Q92" s="48">
        <f t="shared" si="28"/>
        <v>0.5</v>
      </c>
    </row>
    <row r="93" spans="1:17" ht="15" x14ac:dyDescent="0.25">
      <c r="A93" s="51" t="s">
        <v>167</v>
      </c>
      <c r="B93" s="52" t="s">
        <v>168</v>
      </c>
      <c r="C93" s="53"/>
      <c r="D93" s="54"/>
      <c r="E93" s="55"/>
      <c r="F93" s="55"/>
      <c r="G93" s="55"/>
      <c r="H93" s="55"/>
      <c r="I93" s="56"/>
      <c r="J93" s="57"/>
      <c r="K93" s="58"/>
      <c r="L93" s="57"/>
      <c r="M93" s="59"/>
      <c r="N93" s="58"/>
      <c r="O93" s="57"/>
      <c r="P93" s="59"/>
      <c r="Q93" s="58"/>
    </row>
    <row r="94" spans="1:17" ht="36" x14ac:dyDescent="0.25">
      <c r="A94" s="36" t="s">
        <v>169</v>
      </c>
      <c r="B94" s="37" t="s">
        <v>170</v>
      </c>
      <c r="C94" s="38" t="s">
        <v>141</v>
      </c>
      <c r="D94" s="39">
        <v>27</v>
      </c>
      <c r="E94" s="40">
        <v>231.898527</v>
      </c>
      <c r="F94" s="41">
        <v>0</v>
      </c>
      <c r="G94" s="41">
        <v>0</v>
      </c>
      <c r="H94" s="41">
        <f t="shared" ref="H94:H106" si="29">D94+F94-G94</f>
        <v>27</v>
      </c>
      <c r="I94" s="42">
        <v>27</v>
      </c>
      <c r="J94" s="43">
        <f t="shared" ref="J94:J106" si="30">I94*E94</f>
        <v>6261.2602290000004</v>
      </c>
      <c r="K94" s="44">
        <f t="shared" ref="K94:K106" si="31">I94/H94</f>
        <v>1</v>
      </c>
      <c r="L94" s="39">
        <f>IFERROR(VLOOKUP(A94,'MEMO CALCULO 08'!$B$8:$E$202,4,0),0)</f>
        <v>0</v>
      </c>
      <c r="M94" s="45">
        <f t="shared" ref="M94:M106" si="32">L94*E94</f>
        <v>0</v>
      </c>
      <c r="N94" s="44">
        <f t="shared" ref="N94:N106" si="33">L94/H94</f>
        <v>0</v>
      </c>
      <c r="O94" s="46">
        <f t="shared" ref="O94:O106" si="34">I94+L94</f>
        <v>27</v>
      </c>
      <c r="P94" s="47">
        <f t="shared" ref="P94:P106" si="35">J94+M94</f>
        <v>6261.2602290000004</v>
      </c>
      <c r="Q94" s="48">
        <f t="shared" ref="Q94:Q106" si="36">K94+N94</f>
        <v>1</v>
      </c>
    </row>
    <row r="95" spans="1:17" ht="36" x14ac:dyDescent="0.25">
      <c r="A95" s="36" t="s">
        <v>171</v>
      </c>
      <c r="B95" s="37" t="s">
        <v>172</v>
      </c>
      <c r="C95" s="38" t="s">
        <v>141</v>
      </c>
      <c r="D95" s="39">
        <v>7</v>
      </c>
      <c r="E95" s="40">
        <v>205.679551</v>
      </c>
      <c r="F95" s="41">
        <v>0</v>
      </c>
      <c r="G95" s="41">
        <v>0</v>
      </c>
      <c r="H95" s="41">
        <f t="shared" si="29"/>
        <v>7</v>
      </c>
      <c r="I95" s="42">
        <v>7</v>
      </c>
      <c r="J95" s="43">
        <f t="shared" si="30"/>
        <v>1439.7568570000001</v>
      </c>
      <c r="K95" s="44">
        <f t="shared" si="31"/>
        <v>1</v>
      </c>
      <c r="L95" s="39">
        <f>IFERROR(VLOOKUP(A95,'MEMO CALCULO 08'!$B$8:$E$202,4,0),0)</f>
        <v>0</v>
      </c>
      <c r="M95" s="45">
        <f t="shared" si="32"/>
        <v>0</v>
      </c>
      <c r="N95" s="44">
        <f t="shared" si="33"/>
        <v>0</v>
      </c>
      <c r="O95" s="46">
        <f t="shared" si="34"/>
        <v>7</v>
      </c>
      <c r="P95" s="47">
        <f t="shared" si="35"/>
        <v>1439.7568570000001</v>
      </c>
      <c r="Q95" s="48">
        <f t="shared" si="36"/>
        <v>1</v>
      </c>
    </row>
    <row r="96" spans="1:17" ht="36" x14ac:dyDescent="0.25">
      <c r="A96" s="36" t="s">
        <v>173</v>
      </c>
      <c r="B96" s="37" t="s">
        <v>174</v>
      </c>
      <c r="C96" s="38" t="s">
        <v>141</v>
      </c>
      <c r="D96" s="39">
        <v>6</v>
      </c>
      <c r="E96" s="40">
        <v>347.93950799999999</v>
      </c>
      <c r="F96" s="41">
        <v>0</v>
      </c>
      <c r="G96" s="41">
        <v>0</v>
      </c>
      <c r="H96" s="41">
        <f t="shared" si="29"/>
        <v>6</v>
      </c>
      <c r="I96" s="42">
        <v>6</v>
      </c>
      <c r="J96" s="43">
        <f t="shared" si="30"/>
        <v>2087.637048</v>
      </c>
      <c r="K96" s="44">
        <f t="shared" si="31"/>
        <v>1</v>
      </c>
      <c r="L96" s="39">
        <f>IFERROR(VLOOKUP(A96,'MEMO CALCULO 08'!$B$8:$E$202,4,0),0)</f>
        <v>0</v>
      </c>
      <c r="M96" s="45">
        <f t="shared" si="32"/>
        <v>0</v>
      </c>
      <c r="N96" s="44">
        <f t="shared" si="33"/>
        <v>0</v>
      </c>
      <c r="O96" s="46">
        <f t="shared" si="34"/>
        <v>6</v>
      </c>
      <c r="P96" s="47">
        <f t="shared" si="35"/>
        <v>2087.637048</v>
      </c>
      <c r="Q96" s="48">
        <f t="shared" si="36"/>
        <v>1</v>
      </c>
    </row>
    <row r="97" spans="1:17" ht="36" x14ac:dyDescent="0.25">
      <c r="A97" s="36" t="s">
        <v>175</v>
      </c>
      <c r="B97" s="37" t="s">
        <v>176</v>
      </c>
      <c r="C97" s="38" t="s">
        <v>141</v>
      </c>
      <c r="D97" s="39">
        <v>10</v>
      </c>
      <c r="E97" s="40">
        <v>395.25350900000001</v>
      </c>
      <c r="F97" s="41">
        <v>0</v>
      </c>
      <c r="G97" s="41">
        <v>0</v>
      </c>
      <c r="H97" s="41">
        <f t="shared" si="29"/>
        <v>10</v>
      </c>
      <c r="I97" s="42">
        <v>10</v>
      </c>
      <c r="J97" s="43">
        <f t="shared" si="30"/>
        <v>3952.5350900000003</v>
      </c>
      <c r="K97" s="44">
        <f t="shared" si="31"/>
        <v>1</v>
      </c>
      <c r="L97" s="39">
        <f>IFERROR(VLOOKUP(A97,'MEMO CALCULO 08'!$B$8:$E$202,4,0),0)</f>
        <v>0</v>
      </c>
      <c r="M97" s="45">
        <f t="shared" si="32"/>
        <v>0</v>
      </c>
      <c r="N97" s="44">
        <f t="shared" si="33"/>
        <v>0</v>
      </c>
      <c r="O97" s="46">
        <f t="shared" si="34"/>
        <v>10</v>
      </c>
      <c r="P97" s="47">
        <f t="shared" si="35"/>
        <v>3952.5350900000003</v>
      </c>
      <c r="Q97" s="48">
        <f t="shared" si="36"/>
        <v>1</v>
      </c>
    </row>
    <row r="98" spans="1:17" ht="48" x14ac:dyDescent="0.25">
      <c r="A98" s="36" t="s">
        <v>177</v>
      </c>
      <c r="B98" s="37" t="s">
        <v>178</v>
      </c>
      <c r="C98" s="38" t="s">
        <v>141</v>
      </c>
      <c r="D98" s="39">
        <v>12</v>
      </c>
      <c r="E98" s="40">
        <v>247.64947900000001</v>
      </c>
      <c r="F98" s="41">
        <v>0</v>
      </c>
      <c r="G98" s="41">
        <v>0</v>
      </c>
      <c r="H98" s="41">
        <f t="shared" si="29"/>
        <v>12</v>
      </c>
      <c r="I98" s="42">
        <v>12</v>
      </c>
      <c r="J98" s="43">
        <f t="shared" si="30"/>
        <v>2971.7937480000001</v>
      </c>
      <c r="K98" s="44">
        <f t="shared" si="31"/>
        <v>1</v>
      </c>
      <c r="L98" s="39">
        <f>IFERROR(VLOOKUP(A98,'MEMO CALCULO 08'!$B$8:$E$202,4,0),0)</f>
        <v>0</v>
      </c>
      <c r="M98" s="45">
        <f t="shared" si="32"/>
        <v>0</v>
      </c>
      <c r="N98" s="44">
        <f t="shared" si="33"/>
        <v>0</v>
      </c>
      <c r="O98" s="46">
        <f t="shared" si="34"/>
        <v>12</v>
      </c>
      <c r="P98" s="47">
        <f t="shared" si="35"/>
        <v>2971.7937480000001</v>
      </c>
      <c r="Q98" s="48">
        <f t="shared" si="36"/>
        <v>1</v>
      </c>
    </row>
    <row r="99" spans="1:17" ht="36" x14ac:dyDescent="0.25">
      <c r="A99" s="36" t="s">
        <v>179</v>
      </c>
      <c r="B99" s="37" t="s">
        <v>180</v>
      </c>
      <c r="C99" s="38" t="s">
        <v>141</v>
      </c>
      <c r="D99" s="39">
        <v>5</v>
      </c>
      <c r="E99" s="40">
        <v>273.04911199999998</v>
      </c>
      <c r="F99" s="41">
        <v>0</v>
      </c>
      <c r="G99" s="41">
        <v>0</v>
      </c>
      <c r="H99" s="41">
        <f t="shared" si="29"/>
        <v>5</v>
      </c>
      <c r="I99" s="42">
        <v>5</v>
      </c>
      <c r="J99" s="43">
        <f t="shared" si="30"/>
        <v>1365.2455599999998</v>
      </c>
      <c r="K99" s="44">
        <f t="shared" si="31"/>
        <v>1</v>
      </c>
      <c r="L99" s="39">
        <f>IFERROR(VLOOKUP(A99,'MEMO CALCULO 08'!$B$8:$E$202,4,0),0)</f>
        <v>0</v>
      </c>
      <c r="M99" s="45">
        <f t="shared" si="32"/>
        <v>0</v>
      </c>
      <c r="N99" s="44">
        <f t="shared" si="33"/>
        <v>0</v>
      </c>
      <c r="O99" s="46">
        <f t="shared" si="34"/>
        <v>5</v>
      </c>
      <c r="P99" s="47">
        <f t="shared" si="35"/>
        <v>1365.2455599999998</v>
      </c>
      <c r="Q99" s="48">
        <f t="shared" si="36"/>
        <v>1</v>
      </c>
    </row>
    <row r="100" spans="1:17" ht="36" x14ac:dyDescent="0.25">
      <c r="A100" s="36" t="s">
        <v>181</v>
      </c>
      <c r="B100" s="37" t="s">
        <v>182</v>
      </c>
      <c r="C100" s="38" t="s">
        <v>141</v>
      </c>
      <c r="D100" s="39">
        <v>58</v>
      </c>
      <c r="E100" s="40">
        <v>235.383792</v>
      </c>
      <c r="F100" s="41">
        <v>13</v>
      </c>
      <c r="G100" s="41">
        <v>0</v>
      </c>
      <c r="H100" s="41">
        <f t="shared" si="29"/>
        <v>71</v>
      </c>
      <c r="I100" s="42">
        <v>58</v>
      </c>
      <c r="J100" s="43">
        <f t="shared" si="30"/>
        <v>13652.259936</v>
      </c>
      <c r="K100" s="44">
        <f t="shared" si="31"/>
        <v>0.81690140845070425</v>
      </c>
      <c r="L100" s="39">
        <f>IFERROR(VLOOKUP(A100,'MEMO CALCULO 08'!$B$8:$E$202,4,0),0)</f>
        <v>0</v>
      </c>
      <c r="M100" s="45">
        <f t="shared" si="32"/>
        <v>0</v>
      </c>
      <c r="N100" s="44">
        <f t="shared" si="33"/>
        <v>0</v>
      </c>
      <c r="O100" s="46">
        <f t="shared" si="34"/>
        <v>58</v>
      </c>
      <c r="P100" s="47">
        <f t="shared" si="35"/>
        <v>13652.259936</v>
      </c>
      <c r="Q100" s="48">
        <f t="shared" si="36"/>
        <v>0.81690140845070425</v>
      </c>
    </row>
    <row r="101" spans="1:17" ht="24" x14ac:dyDescent="0.25">
      <c r="A101" s="36" t="s">
        <v>183</v>
      </c>
      <c r="B101" s="37" t="s">
        <v>184</v>
      </c>
      <c r="C101" s="38" t="s">
        <v>39</v>
      </c>
      <c r="D101" s="39">
        <v>200</v>
      </c>
      <c r="E101" s="40">
        <v>7.6186670000000003</v>
      </c>
      <c r="F101" s="41">
        <v>0</v>
      </c>
      <c r="G101" s="41">
        <v>0</v>
      </c>
      <c r="H101" s="41">
        <f t="shared" si="29"/>
        <v>200</v>
      </c>
      <c r="I101" s="42">
        <v>200</v>
      </c>
      <c r="J101" s="43">
        <f t="shared" si="30"/>
        <v>1523.7334000000001</v>
      </c>
      <c r="K101" s="44">
        <f t="shared" si="31"/>
        <v>1</v>
      </c>
      <c r="L101" s="39">
        <f>IFERROR(VLOOKUP(A101,'MEMO CALCULO 08'!$B$8:$E$202,4,0),0)</f>
        <v>0</v>
      </c>
      <c r="M101" s="45">
        <f t="shared" si="32"/>
        <v>0</v>
      </c>
      <c r="N101" s="44">
        <f t="shared" si="33"/>
        <v>0</v>
      </c>
      <c r="O101" s="46">
        <f t="shared" si="34"/>
        <v>200</v>
      </c>
      <c r="P101" s="47">
        <f t="shared" si="35"/>
        <v>1523.7334000000001</v>
      </c>
      <c r="Q101" s="48">
        <f t="shared" si="36"/>
        <v>1</v>
      </c>
    </row>
    <row r="102" spans="1:17" ht="24" x14ac:dyDescent="0.25">
      <c r="A102" s="36" t="s">
        <v>185</v>
      </c>
      <c r="B102" s="37" t="s">
        <v>186</v>
      </c>
      <c r="C102" s="38" t="s">
        <v>39</v>
      </c>
      <c r="D102" s="39">
        <v>80</v>
      </c>
      <c r="E102" s="40">
        <v>9.807658</v>
      </c>
      <c r="F102" s="41">
        <v>0</v>
      </c>
      <c r="G102" s="41">
        <v>0</v>
      </c>
      <c r="H102" s="41">
        <f t="shared" si="29"/>
        <v>80</v>
      </c>
      <c r="I102" s="42">
        <v>51.94</v>
      </c>
      <c r="J102" s="43">
        <f t="shared" si="30"/>
        <v>509.40975651999997</v>
      </c>
      <c r="K102" s="44">
        <f t="shared" si="31"/>
        <v>0.64924999999999999</v>
      </c>
      <c r="L102" s="39">
        <f>IFERROR(VLOOKUP(A102,'MEMO CALCULO 08'!$B$8:$E$202,4,0),0)</f>
        <v>0</v>
      </c>
      <c r="M102" s="45">
        <f t="shared" si="32"/>
        <v>0</v>
      </c>
      <c r="N102" s="44">
        <f t="shared" si="33"/>
        <v>0</v>
      </c>
      <c r="O102" s="46">
        <f t="shared" si="34"/>
        <v>51.94</v>
      </c>
      <c r="P102" s="47">
        <f t="shared" si="35"/>
        <v>509.40975651999997</v>
      </c>
      <c r="Q102" s="48">
        <f t="shared" si="36"/>
        <v>0.64924999999999999</v>
      </c>
    </row>
    <row r="103" spans="1:17" ht="24" x14ac:dyDescent="0.25">
      <c r="A103" s="36" t="s">
        <v>187</v>
      </c>
      <c r="B103" s="37" t="s">
        <v>188</v>
      </c>
      <c r="C103" s="38" t="s">
        <v>39</v>
      </c>
      <c r="D103" s="39">
        <v>100</v>
      </c>
      <c r="E103" s="40">
        <v>18.355729</v>
      </c>
      <c r="F103" s="41">
        <v>0</v>
      </c>
      <c r="G103" s="41">
        <v>0</v>
      </c>
      <c r="H103" s="41">
        <f t="shared" si="29"/>
        <v>100</v>
      </c>
      <c r="I103" s="42">
        <v>0</v>
      </c>
      <c r="J103" s="43">
        <f t="shared" si="30"/>
        <v>0</v>
      </c>
      <c r="K103" s="44">
        <f t="shared" si="31"/>
        <v>0</v>
      </c>
      <c r="L103" s="39">
        <f>IFERROR(VLOOKUP(A103,'MEMO CALCULO 08'!$B$8:$E$202,4,0),0)</f>
        <v>0</v>
      </c>
      <c r="M103" s="45">
        <f t="shared" si="32"/>
        <v>0</v>
      </c>
      <c r="N103" s="44">
        <f t="shared" si="33"/>
        <v>0</v>
      </c>
      <c r="O103" s="46">
        <f t="shared" si="34"/>
        <v>0</v>
      </c>
      <c r="P103" s="47">
        <f t="shared" si="35"/>
        <v>0</v>
      </c>
      <c r="Q103" s="48">
        <f t="shared" si="36"/>
        <v>0</v>
      </c>
    </row>
    <row r="104" spans="1:17" ht="24" x14ac:dyDescent="0.25">
      <c r="A104" s="36" t="s">
        <v>189</v>
      </c>
      <c r="B104" s="37" t="s">
        <v>190</v>
      </c>
      <c r="C104" s="38" t="s">
        <v>39</v>
      </c>
      <c r="D104" s="39">
        <v>100</v>
      </c>
      <c r="E104" s="40">
        <v>34.510238000000001</v>
      </c>
      <c r="F104" s="41">
        <v>0</v>
      </c>
      <c r="G104" s="41">
        <v>0</v>
      </c>
      <c r="H104" s="41">
        <f t="shared" si="29"/>
        <v>100</v>
      </c>
      <c r="I104" s="42">
        <v>0</v>
      </c>
      <c r="J104" s="43">
        <f t="shared" si="30"/>
        <v>0</v>
      </c>
      <c r="K104" s="44">
        <f t="shared" si="31"/>
        <v>0</v>
      </c>
      <c r="L104" s="39">
        <f>IFERROR(VLOOKUP(A104,'MEMO CALCULO 08'!$B$8:$E$202,4,0),0)</f>
        <v>0</v>
      </c>
      <c r="M104" s="45">
        <f t="shared" si="32"/>
        <v>0</v>
      </c>
      <c r="N104" s="44">
        <f t="shared" si="33"/>
        <v>0</v>
      </c>
      <c r="O104" s="46">
        <f t="shared" si="34"/>
        <v>0</v>
      </c>
      <c r="P104" s="47">
        <f t="shared" si="35"/>
        <v>0</v>
      </c>
      <c r="Q104" s="48">
        <f t="shared" si="36"/>
        <v>0</v>
      </c>
    </row>
    <row r="105" spans="1:17" ht="15" x14ac:dyDescent="0.25">
      <c r="A105" s="36" t="s">
        <v>191</v>
      </c>
      <c r="B105" s="37" t="s">
        <v>192</v>
      </c>
      <c r="C105" s="38" t="s">
        <v>39</v>
      </c>
      <c r="D105" s="39">
        <v>85</v>
      </c>
      <c r="E105" s="40">
        <v>19.113927</v>
      </c>
      <c r="F105" s="41">
        <v>0</v>
      </c>
      <c r="G105" s="41">
        <v>0</v>
      </c>
      <c r="H105" s="41">
        <f t="shared" si="29"/>
        <v>85</v>
      </c>
      <c r="I105" s="42">
        <v>80.09</v>
      </c>
      <c r="J105" s="43">
        <f t="shared" si="30"/>
        <v>1530.83441343</v>
      </c>
      <c r="K105" s="44">
        <f t="shared" si="31"/>
        <v>0.94223529411764706</v>
      </c>
      <c r="L105" s="39">
        <f>IFERROR(VLOOKUP(A105,'MEMO CALCULO 08'!$B$8:$E$202,4,0),0)</f>
        <v>0</v>
      </c>
      <c r="M105" s="45">
        <f t="shared" si="32"/>
        <v>0</v>
      </c>
      <c r="N105" s="44">
        <f t="shared" si="33"/>
        <v>0</v>
      </c>
      <c r="O105" s="46">
        <f t="shared" si="34"/>
        <v>80.09</v>
      </c>
      <c r="P105" s="47">
        <f t="shared" si="35"/>
        <v>1530.83441343</v>
      </c>
      <c r="Q105" s="48">
        <f t="shared" si="36"/>
        <v>0.94223529411764706</v>
      </c>
    </row>
    <row r="106" spans="1:17" ht="15" x14ac:dyDescent="0.25">
      <c r="A106" s="36" t="s">
        <v>193</v>
      </c>
      <c r="B106" s="37" t="s">
        <v>194</v>
      </c>
      <c r="C106" s="38" t="s">
        <v>39</v>
      </c>
      <c r="D106" s="39">
        <v>50</v>
      </c>
      <c r="E106" s="40">
        <v>20.459116999999999</v>
      </c>
      <c r="F106" s="41">
        <v>0</v>
      </c>
      <c r="G106" s="41">
        <v>0</v>
      </c>
      <c r="H106" s="41">
        <f t="shared" si="29"/>
        <v>50</v>
      </c>
      <c r="I106" s="42">
        <v>25</v>
      </c>
      <c r="J106" s="43">
        <f t="shared" si="30"/>
        <v>511.47792499999997</v>
      </c>
      <c r="K106" s="44">
        <f t="shared" si="31"/>
        <v>0.5</v>
      </c>
      <c r="L106" s="39">
        <f>IFERROR(VLOOKUP(A106,'MEMO CALCULO 08'!$B$8:$E$202,4,0),0)</f>
        <v>0</v>
      </c>
      <c r="M106" s="45">
        <f t="shared" si="32"/>
        <v>0</v>
      </c>
      <c r="N106" s="44">
        <f t="shared" si="33"/>
        <v>0</v>
      </c>
      <c r="O106" s="46">
        <f t="shared" si="34"/>
        <v>25</v>
      </c>
      <c r="P106" s="47">
        <f t="shared" si="35"/>
        <v>511.47792499999997</v>
      </c>
      <c r="Q106" s="48">
        <f t="shared" si="36"/>
        <v>0.5</v>
      </c>
    </row>
    <row r="107" spans="1:17" ht="15" x14ac:dyDescent="0.25">
      <c r="A107" s="51" t="s">
        <v>195</v>
      </c>
      <c r="B107" s="52" t="s">
        <v>196</v>
      </c>
      <c r="C107" s="53"/>
      <c r="D107" s="54"/>
      <c r="E107" s="55"/>
      <c r="F107" s="55"/>
      <c r="G107" s="55"/>
      <c r="H107" s="55"/>
      <c r="I107" s="56"/>
      <c r="J107" s="57"/>
      <c r="K107" s="58"/>
      <c r="L107" s="57"/>
      <c r="M107" s="59"/>
      <c r="N107" s="58"/>
      <c r="O107" s="57"/>
      <c r="P107" s="59"/>
      <c r="Q107" s="58"/>
    </row>
    <row r="108" spans="1:17" ht="15" x14ac:dyDescent="0.25">
      <c r="A108" s="36" t="s">
        <v>197</v>
      </c>
      <c r="B108" s="37" t="s">
        <v>198</v>
      </c>
      <c r="C108" s="38" t="s">
        <v>141</v>
      </c>
      <c r="D108" s="39">
        <v>10</v>
      </c>
      <c r="E108" s="40">
        <v>46.311222999999998</v>
      </c>
      <c r="F108" s="41">
        <v>0</v>
      </c>
      <c r="G108" s="41">
        <v>0</v>
      </c>
      <c r="H108" s="41">
        <f>D108+F108-G108</f>
        <v>10</v>
      </c>
      <c r="I108" s="42">
        <v>0</v>
      </c>
      <c r="J108" s="43">
        <f>I108*E108</f>
        <v>0</v>
      </c>
      <c r="K108" s="44">
        <f>I108/H108</f>
        <v>0</v>
      </c>
      <c r="L108" s="39">
        <f>IFERROR(VLOOKUP(A108,'MEMO CALCULO 08'!$B$8:$E$202,4,0),0)</f>
        <v>0</v>
      </c>
      <c r="M108" s="45">
        <f>L108*E108</f>
        <v>0</v>
      </c>
      <c r="N108" s="44">
        <f>L108/H108</f>
        <v>0</v>
      </c>
      <c r="O108" s="46">
        <f t="shared" ref="O108:Q111" si="37">I108+L108</f>
        <v>0</v>
      </c>
      <c r="P108" s="47">
        <f t="shared" si="37"/>
        <v>0</v>
      </c>
      <c r="Q108" s="48">
        <f t="shared" si="37"/>
        <v>0</v>
      </c>
    </row>
    <row r="109" spans="1:17" ht="24" x14ac:dyDescent="0.25">
      <c r="A109" s="36" t="s">
        <v>199</v>
      </c>
      <c r="B109" s="37" t="s">
        <v>200</v>
      </c>
      <c r="C109" s="38" t="s">
        <v>141</v>
      </c>
      <c r="D109" s="39">
        <v>12</v>
      </c>
      <c r="E109" s="40">
        <v>66.733653000000004</v>
      </c>
      <c r="F109" s="41">
        <v>0</v>
      </c>
      <c r="G109" s="41">
        <v>0</v>
      </c>
      <c r="H109" s="41">
        <f>D109+F109-G109</f>
        <v>12</v>
      </c>
      <c r="I109" s="42">
        <v>0</v>
      </c>
      <c r="J109" s="43">
        <f>I109*E109</f>
        <v>0</v>
      </c>
      <c r="K109" s="44">
        <f>I109/H109</f>
        <v>0</v>
      </c>
      <c r="L109" s="39">
        <f>IFERROR(VLOOKUP(A109,'MEMO CALCULO 08'!$B$8:$E$202,4,0),0)</f>
        <v>0</v>
      </c>
      <c r="M109" s="45">
        <f>L109*E109</f>
        <v>0</v>
      </c>
      <c r="N109" s="44">
        <f>L109/H109</f>
        <v>0</v>
      </c>
      <c r="O109" s="46">
        <f t="shared" si="37"/>
        <v>0</v>
      </c>
      <c r="P109" s="47">
        <f t="shared" si="37"/>
        <v>0</v>
      </c>
      <c r="Q109" s="48">
        <f t="shared" si="37"/>
        <v>0</v>
      </c>
    </row>
    <row r="110" spans="1:17" ht="24" x14ac:dyDescent="0.25">
      <c r="A110" s="36" t="s">
        <v>201</v>
      </c>
      <c r="B110" s="37" t="s">
        <v>202</v>
      </c>
      <c r="C110" s="38" t="s">
        <v>141</v>
      </c>
      <c r="D110" s="39">
        <v>53</v>
      </c>
      <c r="E110" s="40">
        <v>41.713118999999999</v>
      </c>
      <c r="F110" s="41">
        <v>14</v>
      </c>
      <c r="G110" s="41">
        <v>0</v>
      </c>
      <c r="H110" s="41">
        <f>D110+F110-G110</f>
        <v>67</v>
      </c>
      <c r="I110" s="42">
        <v>0</v>
      </c>
      <c r="J110" s="43">
        <f>I110*E110</f>
        <v>0</v>
      </c>
      <c r="K110" s="44">
        <f>I110/H110</f>
        <v>0</v>
      </c>
      <c r="L110" s="39">
        <f>IFERROR(VLOOKUP(A110,'MEMO CALCULO 08'!$B$8:$E$202,4,0),0)</f>
        <v>0</v>
      </c>
      <c r="M110" s="45">
        <f>L110*E110</f>
        <v>0</v>
      </c>
      <c r="N110" s="44">
        <f>L110/H110</f>
        <v>0</v>
      </c>
      <c r="O110" s="46">
        <f t="shared" si="37"/>
        <v>0</v>
      </c>
      <c r="P110" s="47">
        <f t="shared" si="37"/>
        <v>0</v>
      </c>
      <c r="Q110" s="48">
        <f t="shared" si="37"/>
        <v>0</v>
      </c>
    </row>
    <row r="111" spans="1:17" ht="24" x14ac:dyDescent="0.25">
      <c r="A111" s="36" t="s">
        <v>203</v>
      </c>
      <c r="B111" s="37" t="s">
        <v>204</v>
      </c>
      <c r="C111" s="38" t="s">
        <v>141</v>
      </c>
      <c r="D111" s="39">
        <v>5</v>
      </c>
      <c r="E111" s="40">
        <v>47.852077000000001</v>
      </c>
      <c r="F111" s="41">
        <v>0</v>
      </c>
      <c r="G111" s="41">
        <v>0</v>
      </c>
      <c r="H111" s="41">
        <f>D111+F111-G111</f>
        <v>5</v>
      </c>
      <c r="I111" s="42">
        <v>0</v>
      </c>
      <c r="J111" s="43">
        <f>I111*E111</f>
        <v>0</v>
      </c>
      <c r="K111" s="44">
        <f>I111/H111</f>
        <v>0</v>
      </c>
      <c r="L111" s="39">
        <f>IFERROR(VLOOKUP(A111,'MEMO CALCULO 08'!$B$8:$E$202,4,0),0)</f>
        <v>0</v>
      </c>
      <c r="M111" s="45">
        <f>L111*E111</f>
        <v>0</v>
      </c>
      <c r="N111" s="44">
        <f>L111/H111</f>
        <v>0</v>
      </c>
      <c r="O111" s="46">
        <f t="shared" si="37"/>
        <v>0</v>
      </c>
      <c r="P111" s="47">
        <f t="shared" si="37"/>
        <v>0</v>
      </c>
      <c r="Q111" s="48">
        <f t="shared" si="37"/>
        <v>0</v>
      </c>
    </row>
    <row r="112" spans="1:17" ht="15" x14ac:dyDescent="0.25">
      <c r="A112" s="51" t="s">
        <v>205</v>
      </c>
      <c r="B112" s="52" t="s">
        <v>206</v>
      </c>
      <c r="C112" s="53"/>
      <c r="D112" s="54"/>
      <c r="E112" s="55"/>
      <c r="F112" s="55"/>
      <c r="G112" s="55"/>
      <c r="H112" s="55"/>
      <c r="I112" s="56"/>
      <c r="J112" s="57"/>
      <c r="K112" s="58"/>
      <c r="L112" s="57"/>
      <c r="M112" s="59"/>
      <c r="N112" s="58"/>
      <c r="O112" s="57"/>
      <c r="P112" s="59"/>
      <c r="Q112" s="58"/>
    </row>
    <row r="113" spans="1:17" ht="48" x14ac:dyDescent="0.25">
      <c r="A113" s="36" t="s">
        <v>207</v>
      </c>
      <c r="B113" s="37" t="s">
        <v>208</v>
      </c>
      <c r="C113" s="38" t="s">
        <v>141</v>
      </c>
      <c r="D113" s="39">
        <v>27</v>
      </c>
      <c r="E113" s="40">
        <v>253.71506299999999</v>
      </c>
      <c r="F113" s="41">
        <v>0</v>
      </c>
      <c r="G113" s="41">
        <v>0</v>
      </c>
      <c r="H113" s="41">
        <f>D113+F113-G113</f>
        <v>27</v>
      </c>
      <c r="I113" s="42">
        <v>0</v>
      </c>
      <c r="J113" s="43">
        <f>I113*E113</f>
        <v>0</v>
      </c>
      <c r="K113" s="44">
        <f>I113/H113</f>
        <v>0</v>
      </c>
      <c r="L113" s="39">
        <f>IFERROR(VLOOKUP(A113,'MEMO CALCULO 08'!$B$8:$E$202,4,0),0)</f>
        <v>0</v>
      </c>
      <c r="M113" s="45">
        <f>L113*E113</f>
        <v>0</v>
      </c>
      <c r="N113" s="44">
        <f>L113/H113</f>
        <v>0</v>
      </c>
      <c r="O113" s="46">
        <f t="shared" ref="O113:Q115" si="38">I113+L113</f>
        <v>0</v>
      </c>
      <c r="P113" s="47">
        <f t="shared" si="38"/>
        <v>0</v>
      </c>
      <c r="Q113" s="48">
        <f t="shared" si="38"/>
        <v>0</v>
      </c>
    </row>
    <row r="114" spans="1:17" ht="15" x14ac:dyDescent="0.25">
      <c r="A114" s="36" t="s">
        <v>209</v>
      </c>
      <c r="B114" s="37" t="s">
        <v>210</v>
      </c>
      <c r="C114" s="38" t="s">
        <v>141</v>
      </c>
      <c r="D114" s="39">
        <v>7</v>
      </c>
      <c r="E114" s="40">
        <v>122.88922100000001</v>
      </c>
      <c r="F114" s="41">
        <v>0</v>
      </c>
      <c r="G114" s="41">
        <v>0</v>
      </c>
      <c r="H114" s="41">
        <f>D114+F114-G114</f>
        <v>7</v>
      </c>
      <c r="I114" s="42">
        <v>0</v>
      </c>
      <c r="J114" s="43">
        <f>I114*E114</f>
        <v>0</v>
      </c>
      <c r="K114" s="44">
        <f>I114/H114</f>
        <v>0</v>
      </c>
      <c r="L114" s="39">
        <f>IFERROR(VLOOKUP(A114,'MEMO CALCULO 08'!$B$8:$E$202,4,0),0)</f>
        <v>0</v>
      </c>
      <c r="M114" s="45">
        <f>L114*E114</f>
        <v>0</v>
      </c>
      <c r="N114" s="44">
        <f>L114/H114</f>
        <v>0</v>
      </c>
      <c r="O114" s="46">
        <f t="shared" si="38"/>
        <v>0</v>
      </c>
      <c r="P114" s="47">
        <f t="shared" si="38"/>
        <v>0</v>
      </c>
      <c r="Q114" s="48">
        <f t="shared" si="38"/>
        <v>0</v>
      </c>
    </row>
    <row r="115" spans="1:17" ht="36" x14ac:dyDescent="0.25">
      <c r="A115" s="36" t="s">
        <v>211</v>
      </c>
      <c r="B115" s="37" t="s">
        <v>212</v>
      </c>
      <c r="C115" s="38" t="s">
        <v>141</v>
      </c>
      <c r="D115" s="39">
        <v>5</v>
      </c>
      <c r="E115" s="40">
        <v>349.95729299999999</v>
      </c>
      <c r="F115" s="41">
        <v>0</v>
      </c>
      <c r="G115" s="41">
        <v>0</v>
      </c>
      <c r="H115" s="41">
        <f>D115+F115-G115</f>
        <v>5</v>
      </c>
      <c r="I115" s="42">
        <v>0</v>
      </c>
      <c r="J115" s="43">
        <f>I115*E115</f>
        <v>0</v>
      </c>
      <c r="K115" s="44">
        <f>I115/H115</f>
        <v>0</v>
      </c>
      <c r="L115" s="39">
        <f>IFERROR(VLOOKUP(A115,'MEMO CALCULO 08'!$B$8:$E$202,4,0),0)</f>
        <v>0</v>
      </c>
      <c r="M115" s="45">
        <f>L115*E115</f>
        <v>0</v>
      </c>
      <c r="N115" s="44">
        <f>L115/H115</f>
        <v>0</v>
      </c>
      <c r="O115" s="46">
        <f t="shared" si="38"/>
        <v>0</v>
      </c>
      <c r="P115" s="47">
        <f t="shared" si="38"/>
        <v>0</v>
      </c>
      <c r="Q115" s="48">
        <f t="shared" si="38"/>
        <v>0</v>
      </c>
    </row>
    <row r="116" spans="1:17" ht="15" x14ac:dyDescent="0.25">
      <c r="A116" s="27">
        <v>13</v>
      </c>
      <c r="B116" s="28" t="s">
        <v>213</v>
      </c>
      <c r="C116" s="29"/>
      <c r="D116" s="30"/>
      <c r="E116" s="49"/>
      <c r="F116" s="49"/>
      <c r="G116" s="49"/>
      <c r="H116" s="49"/>
      <c r="I116" s="31"/>
      <c r="J116" s="32"/>
      <c r="K116" s="33"/>
      <c r="L116" s="32"/>
      <c r="M116" s="35">
        <f>SUM(M117:M153)</f>
        <v>0</v>
      </c>
      <c r="N116" s="33"/>
      <c r="O116" s="32"/>
      <c r="P116" s="35">
        <f>SUM(P117:P153)</f>
        <v>8784.7632949999988</v>
      </c>
      <c r="Q116" s="33"/>
    </row>
    <row r="117" spans="1:17" ht="15" x14ac:dyDescent="0.25">
      <c r="A117" s="51" t="s">
        <v>214</v>
      </c>
      <c r="B117" s="52" t="s">
        <v>215</v>
      </c>
      <c r="C117" s="53"/>
      <c r="D117" s="54"/>
      <c r="E117" s="55"/>
      <c r="F117" s="55"/>
      <c r="G117" s="55"/>
      <c r="H117" s="55"/>
      <c r="I117" s="56"/>
      <c r="J117" s="57"/>
      <c r="K117" s="58"/>
      <c r="L117" s="57"/>
      <c r="M117" s="59"/>
      <c r="N117" s="58"/>
      <c r="O117" s="57"/>
      <c r="P117" s="59"/>
      <c r="Q117" s="58"/>
    </row>
    <row r="118" spans="1:17" ht="15" x14ac:dyDescent="0.25">
      <c r="A118" s="36" t="s">
        <v>216</v>
      </c>
      <c r="B118" s="37" t="s">
        <v>217</v>
      </c>
      <c r="C118" s="38" t="s">
        <v>218</v>
      </c>
      <c r="D118" s="39">
        <v>13</v>
      </c>
      <c r="E118" s="40">
        <v>122.766931</v>
      </c>
      <c r="F118" s="41">
        <v>2</v>
      </c>
      <c r="G118" s="41">
        <v>0</v>
      </c>
      <c r="H118" s="41">
        <f>D118+F118-G118</f>
        <v>15</v>
      </c>
      <c r="I118" s="42">
        <v>12</v>
      </c>
      <c r="J118" s="43">
        <f>I118*E118</f>
        <v>1473.203172</v>
      </c>
      <c r="K118" s="44">
        <f>I118/H118</f>
        <v>0.8</v>
      </c>
      <c r="L118" s="39">
        <f>IFERROR(VLOOKUP(A118,'MEMO CALCULO 08'!$B$8:$E$202,4,0),0)</f>
        <v>0</v>
      </c>
      <c r="M118" s="45">
        <f>L118*E118</f>
        <v>0</v>
      </c>
      <c r="N118" s="44">
        <f>L118/H118</f>
        <v>0</v>
      </c>
      <c r="O118" s="46">
        <f t="shared" ref="O118:Q122" si="39">I118+L118</f>
        <v>12</v>
      </c>
      <c r="P118" s="47">
        <f t="shared" si="39"/>
        <v>1473.203172</v>
      </c>
      <c r="Q118" s="48">
        <f t="shared" si="39"/>
        <v>0.8</v>
      </c>
    </row>
    <row r="119" spans="1:17" ht="15" x14ac:dyDescent="0.25">
      <c r="A119" s="36" t="s">
        <v>219</v>
      </c>
      <c r="B119" s="37" t="s">
        <v>220</v>
      </c>
      <c r="C119" s="38" t="s">
        <v>218</v>
      </c>
      <c r="D119" s="39">
        <v>4</v>
      </c>
      <c r="E119" s="40">
        <v>152.25104999999999</v>
      </c>
      <c r="F119" s="41">
        <v>0</v>
      </c>
      <c r="G119" s="41">
        <v>0</v>
      </c>
      <c r="H119" s="41">
        <f>D119+F119-G119</f>
        <v>4</v>
      </c>
      <c r="I119" s="42">
        <v>4</v>
      </c>
      <c r="J119" s="43">
        <f>I119*E119</f>
        <v>609.00419999999997</v>
      </c>
      <c r="K119" s="44">
        <f>I119/H119</f>
        <v>1</v>
      </c>
      <c r="L119" s="39">
        <f>IFERROR(VLOOKUP(A119,'MEMO CALCULO 08'!$B$8:$E$202,4,0),0)</f>
        <v>0</v>
      </c>
      <c r="M119" s="45">
        <f>L119*E119</f>
        <v>0</v>
      </c>
      <c r="N119" s="44">
        <f>L119/H119</f>
        <v>0</v>
      </c>
      <c r="O119" s="46">
        <f t="shared" si="39"/>
        <v>4</v>
      </c>
      <c r="P119" s="47">
        <f t="shared" si="39"/>
        <v>609.00419999999997</v>
      </c>
      <c r="Q119" s="48">
        <f t="shared" si="39"/>
        <v>1</v>
      </c>
    </row>
    <row r="120" spans="1:17" ht="24" x14ac:dyDescent="0.25">
      <c r="A120" s="36" t="s">
        <v>221</v>
      </c>
      <c r="B120" s="37" t="s">
        <v>222</v>
      </c>
      <c r="C120" s="38" t="s">
        <v>218</v>
      </c>
      <c r="D120" s="39">
        <v>8</v>
      </c>
      <c r="E120" s="40">
        <v>113.05710500000001</v>
      </c>
      <c r="F120" s="41">
        <v>0</v>
      </c>
      <c r="G120" s="41">
        <v>0</v>
      </c>
      <c r="H120" s="41">
        <f>D120+F120-G120</f>
        <v>8</v>
      </c>
      <c r="I120" s="42">
        <v>7</v>
      </c>
      <c r="J120" s="43">
        <f>I120*E120</f>
        <v>791.39973500000008</v>
      </c>
      <c r="K120" s="44">
        <f>I120/H120</f>
        <v>0.875</v>
      </c>
      <c r="L120" s="39">
        <f>IFERROR(VLOOKUP(A120,'MEMO CALCULO 08'!$B$8:$E$202,4,0),0)</f>
        <v>0</v>
      </c>
      <c r="M120" s="45">
        <f>L120*E120</f>
        <v>0</v>
      </c>
      <c r="N120" s="44">
        <f>L120/H120</f>
        <v>0</v>
      </c>
      <c r="O120" s="46">
        <f t="shared" si="39"/>
        <v>7</v>
      </c>
      <c r="P120" s="47">
        <f t="shared" si="39"/>
        <v>791.39973500000008</v>
      </c>
      <c r="Q120" s="48">
        <f t="shared" si="39"/>
        <v>0.875</v>
      </c>
    </row>
    <row r="121" spans="1:17" ht="15" x14ac:dyDescent="0.25">
      <c r="A121" s="36" t="s">
        <v>223</v>
      </c>
      <c r="B121" s="37" t="s">
        <v>224</v>
      </c>
      <c r="C121" s="38" t="s">
        <v>218</v>
      </c>
      <c r="D121" s="39">
        <v>4</v>
      </c>
      <c r="E121" s="40">
        <v>263.98742299999998</v>
      </c>
      <c r="F121" s="41">
        <v>0</v>
      </c>
      <c r="G121" s="41">
        <v>0</v>
      </c>
      <c r="H121" s="41">
        <f>D121+F121-G121</f>
        <v>4</v>
      </c>
      <c r="I121" s="42">
        <v>4</v>
      </c>
      <c r="J121" s="43">
        <f>I121*E121</f>
        <v>1055.9496919999999</v>
      </c>
      <c r="K121" s="44">
        <f>I121/H121</f>
        <v>1</v>
      </c>
      <c r="L121" s="39">
        <f>IFERROR(VLOOKUP(A121,'MEMO CALCULO 08'!$B$8:$E$202,4,0),0)</f>
        <v>0</v>
      </c>
      <c r="M121" s="45">
        <f>L121*E121</f>
        <v>0</v>
      </c>
      <c r="N121" s="44">
        <f>L121/H121</f>
        <v>0</v>
      </c>
      <c r="O121" s="46">
        <f t="shared" si="39"/>
        <v>4</v>
      </c>
      <c r="P121" s="47">
        <f t="shared" si="39"/>
        <v>1055.9496919999999</v>
      </c>
      <c r="Q121" s="48">
        <f t="shared" si="39"/>
        <v>1</v>
      </c>
    </row>
    <row r="122" spans="1:17" ht="24" x14ac:dyDescent="0.25">
      <c r="A122" s="36" t="s">
        <v>225</v>
      </c>
      <c r="B122" s="37" t="s">
        <v>226</v>
      </c>
      <c r="C122" s="38" t="s">
        <v>218</v>
      </c>
      <c r="D122" s="39">
        <v>6</v>
      </c>
      <c r="E122" s="40">
        <v>113.86421900000001</v>
      </c>
      <c r="F122" s="41">
        <v>0</v>
      </c>
      <c r="G122" s="41">
        <v>0</v>
      </c>
      <c r="H122" s="41">
        <f>D122+F122-G122</f>
        <v>6</v>
      </c>
      <c r="I122" s="42">
        <v>4</v>
      </c>
      <c r="J122" s="43">
        <f>I122*E122</f>
        <v>455.45687600000002</v>
      </c>
      <c r="K122" s="44">
        <f>I122/H122</f>
        <v>0.66666666666666663</v>
      </c>
      <c r="L122" s="39">
        <f>IFERROR(VLOOKUP(A122,'MEMO CALCULO 08'!$B$8:$E$202,4,0),0)</f>
        <v>0</v>
      </c>
      <c r="M122" s="45">
        <f>L122*E122</f>
        <v>0</v>
      </c>
      <c r="N122" s="44">
        <f>L122/H122</f>
        <v>0</v>
      </c>
      <c r="O122" s="46">
        <f t="shared" si="39"/>
        <v>4</v>
      </c>
      <c r="P122" s="47">
        <f t="shared" si="39"/>
        <v>455.45687600000002</v>
      </c>
      <c r="Q122" s="48">
        <f t="shared" si="39"/>
        <v>0.66666666666666663</v>
      </c>
    </row>
    <row r="123" spans="1:17" ht="25.5" x14ac:dyDescent="0.25">
      <c r="A123" s="51" t="s">
        <v>227</v>
      </c>
      <c r="B123" s="60" t="s">
        <v>228</v>
      </c>
      <c r="C123" s="53"/>
      <c r="D123" s="54"/>
      <c r="E123" s="55"/>
      <c r="F123" s="55"/>
      <c r="G123" s="55"/>
      <c r="H123" s="55"/>
      <c r="I123" s="56"/>
      <c r="J123" s="57"/>
      <c r="K123" s="58"/>
      <c r="L123" s="57"/>
      <c r="M123" s="59"/>
      <c r="N123" s="58"/>
      <c r="O123" s="57"/>
      <c r="P123" s="59"/>
      <c r="Q123" s="58"/>
    </row>
    <row r="124" spans="1:17" ht="48" x14ac:dyDescent="0.25">
      <c r="A124" s="36" t="s">
        <v>229</v>
      </c>
      <c r="B124" s="37" t="s">
        <v>230</v>
      </c>
      <c r="C124" s="38" t="s">
        <v>141</v>
      </c>
      <c r="D124" s="39">
        <v>1</v>
      </c>
      <c r="E124" s="40">
        <v>441.00219800000002</v>
      </c>
      <c r="F124" s="41">
        <v>0</v>
      </c>
      <c r="G124" s="41">
        <v>0</v>
      </c>
      <c r="H124" s="41">
        <f t="shared" ref="H124:H133" si="40">D124+F124-G124</f>
        <v>1</v>
      </c>
      <c r="I124" s="42">
        <v>0</v>
      </c>
      <c r="J124" s="43">
        <f t="shared" ref="J124:J133" si="41">I124*E124</f>
        <v>0</v>
      </c>
      <c r="K124" s="44">
        <f t="shared" ref="K124:K133" si="42">I124/H124</f>
        <v>0</v>
      </c>
      <c r="L124" s="39">
        <f>IFERROR(VLOOKUP(A124,'MEMO CALCULO 08'!$B$8:$E$202,4,0),0)</f>
        <v>0</v>
      </c>
      <c r="M124" s="45">
        <f t="shared" ref="M124:M133" si="43">L124*E124</f>
        <v>0</v>
      </c>
      <c r="N124" s="44">
        <f t="shared" ref="N124:N133" si="44">L124/H124</f>
        <v>0</v>
      </c>
      <c r="O124" s="46">
        <f t="shared" ref="O124:O133" si="45">I124+L124</f>
        <v>0</v>
      </c>
      <c r="P124" s="47">
        <f t="shared" ref="P124:P133" si="46">J124+M124</f>
        <v>0</v>
      </c>
      <c r="Q124" s="48">
        <f t="shared" ref="Q124:Q133" si="47">K124+N124</f>
        <v>0</v>
      </c>
    </row>
    <row r="125" spans="1:17" ht="24" x14ac:dyDescent="0.25">
      <c r="A125" s="36" t="s">
        <v>231</v>
      </c>
      <c r="B125" s="37" t="s">
        <v>232</v>
      </c>
      <c r="C125" s="38" t="s">
        <v>141</v>
      </c>
      <c r="D125" s="39">
        <v>2</v>
      </c>
      <c r="E125" s="40">
        <v>24.396854999999999</v>
      </c>
      <c r="F125" s="41">
        <v>0</v>
      </c>
      <c r="G125" s="41">
        <v>0</v>
      </c>
      <c r="H125" s="41">
        <f t="shared" si="40"/>
        <v>2</v>
      </c>
      <c r="I125" s="42">
        <v>1</v>
      </c>
      <c r="J125" s="43">
        <f t="shared" si="41"/>
        <v>24.396854999999999</v>
      </c>
      <c r="K125" s="44">
        <f t="shared" si="42"/>
        <v>0.5</v>
      </c>
      <c r="L125" s="39">
        <f>IFERROR(VLOOKUP(A125,'MEMO CALCULO 08'!$B$8:$E$202,4,0),0)</f>
        <v>0</v>
      </c>
      <c r="M125" s="45">
        <f t="shared" si="43"/>
        <v>0</v>
      </c>
      <c r="N125" s="44">
        <f t="shared" si="44"/>
        <v>0</v>
      </c>
      <c r="O125" s="46">
        <f t="shared" si="45"/>
        <v>1</v>
      </c>
      <c r="P125" s="47">
        <f t="shared" si="46"/>
        <v>24.396854999999999</v>
      </c>
      <c r="Q125" s="48">
        <f t="shared" si="47"/>
        <v>0.5</v>
      </c>
    </row>
    <row r="126" spans="1:17" ht="24" x14ac:dyDescent="0.25">
      <c r="A126" s="36" t="s">
        <v>233</v>
      </c>
      <c r="B126" s="37" t="s">
        <v>234</v>
      </c>
      <c r="C126" s="38" t="s">
        <v>141</v>
      </c>
      <c r="D126" s="39">
        <v>6</v>
      </c>
      <c r="E126" s="40">
        <v>39.927684999999997</v>
      </c>
      <c r="F126" s="41">
        <v>0</v>
      </c>
      <c r="G126" s="41">
        <v>0</v>
      </c>
      <c r="H126" s="41">
        <f t="shared" si="40"/>
        <v>6</v>
      </c>
      <c r="I126" s="42">
        <v>6</v>
      </c>
      <c r="J126" s="43">
        <f t="shared" si="41"/>
        <v>239.56610999999998</v>
      </c>
      <c r="K126" s="44">
        <f t="shared" si="42"/>
        <v>1</v>
      </c>
      <c r="L126" s="39">
        <f>IFERROR(VLOOKUP(A126,'MEMO CALCULO 08'!$B$8:$E$202,4,0),0)</f>
        <v>0</v>
      </c>
      <c r="M126" s="45">
        <f t="shared" si="43"/>
        <v>0</v>
      </c>
      <c r="N126" s="44">
        <f t="shared" si="44"/>
        <v>0</v>
      </c>
      <c r="O126" s="46">
        <f t="shared" si="45"/>
        <v>6</v>
      </c>
      <c r="P126" s="47">
        <f t="shared" si="46"/>
        <v>239.56610999999998</v>
      </c>
      <c r="Q126" s="48">
        <f t="shared" si="47"/>
        <v>1</v>
      </c>
    </row>
    <row r="127" spans="1:17" ht="15" x14ac:dyDescent="0.25">
      <c r="A127" s="36" t="s">
        <v>235</v>
      </c>
      <c r="B127" s="37" t="s">
        <v>236</v>
      </c>
      <c r="C127" s="38" t="s">
        <v>141</v>
      </c>
      <c r="D127" s="39">
        <v>2</v>
      </c>
      <c r="E127" s="40">
        <v>163.90528699999999</v>
      </c>
      <c r="F127" s="41">
        <v>0</v>
      </c>
      <c r="G127" s="41">
        <v>0</v>
      </c>
      <c r="H127" s="41">
        <f t="shared" si="40"/>
        <v>2</v>
      </c>
      <c r="I127" s="42">
        <v>1</v>
      </c>
      <c r="J127" s="43">
        <f t="shared" si="41"/>
        <v>163.90528699999999</v>
      </c>
      <c r="K127" s="44">
        <f t="shared" si="42"/>
        <v>0.5</v>
      </c>
      <c r="L127" s="39">
        <f>IFERROR(VLOOKUP(A127,'MEMO CALCULO 08'!$B$8:$E$202,4,0),0)</f>
        <v>0</v>
      </c>
      <c r="M127" s="45">
        <f t="shared" si="43"/>
        <v>0</v>
      </c>
      <c r="N127" s="44">
        <f t="shared" si="44"/>
        <v>0</v>
      </c>
      <c r="O127" s="46">
        <f t="shared" si="45"/>
        <v>1</v>
      </c>
      <c r="P127" s="47">
        <f t="shared" si="46"/>
        <v>163.90528699999999</v>
      </c>
      <c r="Q127" s="48">
        <f t="shared" si="47"/>
        <v>0.5</v>
      </c>
    </row>
    <row r="128" spans="1:17" ht="15" x14ac:dyDescent="0.25">
      <c r="A128" s="36" t="s">
        <v>237</v>
      </c>
      <c r="B128" s="37" t="s">
        <v>238</v>
      </c>
      <c r="C128" s="38" t="s">
        <v>141</v>
      </c>
      <c r="D128" s="39">
        <v>2</v>
      </c>
      <c r="E128" s="40">
        <v>94.982642999999996</v>
      </c>
      <c r="F128" s="41">
        <v>0</v>
      </c>
      <c r="G128" s="41">
        <v>0</v>
      </c>
      <c r="H128" s="41">
        <f t="shared" si="40"/>
        <v>2</v>
      </c>
      <c r="I128" s="42">
        <v>1</v>
      </c>
      <c r="J128" s="43">
        <f t="shared" si="41"/>
        <v>94.982642999999996</v>
      </c>
      <c r="K128" s="44">
        <f t="shared" si="42"/>
        <v>0.5</v>
      </c>
      <c r="L128" s="39">
        <f>IFERROR(VLOOKUP(A128,'MEMO CALCULO 08'!$B$8:$E$202,4,0),0)</f>
        <v>0</v>
      </c>
      <c r="M128" s="45">
        <f t="shared" si="43"/>
        <v>0</v>
      </c>
      <c r="N128" s="44">
        <f t="shared" si="44"/>
        <v>0</v>
      </c>
      <c r="O128" s="46">
        <f t="shared" si="45"/>
        <v>1</v>
      </c>
      <c r="P128" s="47">
        <f t="shared" si="46"/>
        <v>94.982642999999996</v>
      </c>
      <c r="Q128" s="48">
        <f t="shared" si="47"/>
        <v>0.5</v>
      </c>
    </row>
    <row r="129" spans="1:17" ht="15" x14ac:dyDescent="0.25">
      <c r="A129" s="36" t="s">
        <v>239</v>
      </c>
      <c r="B129" s="37" t="s">
        <v>240</v>
      </c>
      <c r="C129" s="38" t="s">
        <v>141</v>
      </c>
      <c r="D129" s="39">
        <v>7</v>
      </c>
      <c r="E129" s="40">
        <v>139.31276800000001</v>
      </c>
      <c r="F129" s="41">
        <v>0</v>
      </c>
      <c r="G129" s="41">
        <v>0</v>
      </c>
      <c r="H129" s="41">
        <f t="shared" si="40"/>
        <v>7</v>
      </c>
      <c r="I129" s="42">
        <v>1</v>
      </c>
      <c r="J129" s="43">
        <f t="shared" si="41"/>
        <v>139.31276800000001</v>
      </c>
      <c r="K129" s="44">
        <f t="shared" si="42"/>
        <v>0.14285714285714285</v>
      </c>
      <c r="L129" s="39">
        <f>IFERROR(VLOOKUP(A129,'MEMO CALCULO 08'!$B$8:$E$202,4,0),0)</f>
        <v>0</v>
      </c>
      <c r="M129" s="45">
        <f t="shared" si="43"/>
        <v>0</v>
      </c>
      <c r="N129" s="44">
        <f t="shared" si="44"/>
        <v>0</v>
      </c>
      <c r="O129" s="46">
        <f t="shared" si="45"/>
        <v>1</v>
      </c>
      <c r="P129" s="47">
        <f t="shared" si="46"/>
        <v>139.31276800000001</v>
      </c>
      <c r="Q129" s="48">
        <f t="shared" si="47"/>
        <v>0.14285714285714285</v>
      </c>
    </row>
    <row r="130" spans="1:17" ht="15" x14ac:dyDescent="0.25">
      <c r="A130" s="36" t="s">
        <v>241</v>
      </c>
      <c r="B130" s="37" t="s">
        <v>242</v>
      </c>
      <c r="C130" s="38" t="s">
        <v>141</v>
      </c>
      <c r="D130" s="39">
        <v>6</v>
      </c>
      <c r="E130" s="40">
        <v>168.06314699999999</v>
      </c>
      <c r="F130" s="41">
        <v>0</v>
      </c>
      <c r="G130" s="41">
        <v>0</v>
      </c>
      <c r="H130" s="41">
        <f t="shared" si="40"/>
        <v>6</v>
      </c>
      <c r="I130" s="42">
        <v>1</v>
      </c>
      <c r="J130" s="43">
        <f t="shared" si="41"/>
        <v>168.06314699999999</v>
      </c>
      <c r="K130" s="44">
        <f t="shared" si="42"/>
        <v>0.16666666666666666</v>
      </c>
      <c r="L130" s="39">
        <f>IFERROR(VLOOKUP(A130,'MEMO CALCULO 08'!$B$8:$E$202,4,0),0)</f>
        <v>0</v>
      </c>
      <c r="M130" s="45">
        <f t="shared" si="43"/>
        <v>0</v>
      </c>
      <c r="N130" s="44">
        <f t="shared" si="44"/>
        <v>0</v>
      </c>
      <c r="O130" s="46">
        <f t="shared" si="45"/>
        <v>1</v>
      </c>
      <c r="P130" s="47">
        <f t="shared" si="46"/>
        <v>168.06314699999999</v>
      </c>
      <c r="Q130" s="48">
        <f t="shared" si="47"/>
        <v>0.16666666666666666</v>
      </c>
    </row>
    <row r="131" spans="1:17" ht="24" x14ac:dyDescent="0.25">
      <c r="A131" s="36" t="s">
        <v>243</v>
      </c>
      <c r="B131" s="37" t="s">
        <v>244</v>
      </c>
      <c r="C131" s="38" t="s">
        <v>141</v>
      </c>
      <c r="D131" s="39">
        <v>1</v>
      </c>
      <c r="E131" s="40">
        <v>245.24036599999999</v>
      </c>
      <c r="F131" s="41">
        <v>1</v>
      </c>
      <c r="G131" s="41">
        <v>0</v>
      </c>
      <c r="H131" s="41">
        <f t="shared" si="40"/>
        <v>2</v>
      </c>
      <c r="I131" s="42">
        <v>0</v>
      </c>
      <c r="J131" s="43">
        <f t="shared" si="41"/>
        <v>0</v>
      </c>
      <c r="K131" s="44">
        <f t="shared" si="42"/>
        <v>0</v>
      </c>
      <c r="L131" s="39">
        <f>IFERROR(VLOOKUP(A131,'MEMO CALCULO 08'!$B$8:$E$202,4,0),0)</f>
        <v>0</v>
      </c>
      <c r="M131" s="45">
        <f t="shared" si="43"/>
        <v>0</v>
      </c>
      <c r="N131" s="44">
        <f t="shared" si="44"/>
        <v>0</v>
      </c>
      <c r="O131" s="46">
        <f t="shared" si="45"/>
        <v>0</v>
      </c>
      <c r="P131" s="47">
        <f t="shared" si="46"/>
        <v>0</v>
      </c>
      <c r="Q131" s="48">
        <f t="shared" si="47"/>
        <v>0</v>
      </c>
    </row>
    <row r="132" spans="1:17" ht="24" x14ac:dyDescent="0.25">
      <c r="A132" s="36" t="s">
        <v>245</v>
      </c>
      <c r="B132" s="37" t="s">
        <v>246</v>
      </c>
      <c r="C132" s="38" t="s">
        <v>141</v>
      </c>
      <c r="D132" s="39">
        <v>1</v>
      </c>
      <c r="E132" s="40">
        <v>257.00466399999999</v>
      </c>
      <c r="F132" s="41">
        <v>0</v>
      </c>
      <c r="G132" s="41">
        <v>0</v>
      </c>
      <c r="H132" s="41">
        <f t="shared" si="40"/>
        <v>1</v>
      </c>
      <c r="I132" s="42">
        <v>0</v>
      </c>
      <c r="J132" s="43">
        <f t="shared" si="41"/>
        <v>0</v>
      </c>
      <c r="K132" s="44">
        <f t="shared" si="42"/>
        <v>0</v>
      </c>
      <c r="L132" s="39">
        <f>IFERROR(VLOOKUP(A132,'MEMO CALCULO 08'!$B$8:$E$202,4,0),0)</f>
        <v>0</v>
      </c>
      <c r="M132" s="45">
        <f t="shared" si="43"/>
        <v>0</v>
      </c>
      <c r="N132" s="44">
        <f t="shared" si="44"/>
        <v>0</v>
      </c>
      <c r="O132" s="46">
        <f t="shared" si="45"/>
        <v>0</v>
      </c>
      <c r="P132" s="47">
        <f t="shared" si="46"/>
        <v>0</v>
      </c>
      <c r="Q132" s="48">
        <f t="shared" si="47"/>
        <v>0</v>
      </c>
    </row>
    <row r="133" spans="1:17" ht="24" x14ac:dyDescent="0.25">
      <c r="A133" s="36" t="s">
        <v>247</v>
      </c>
      <c r="B133" s="37" t="s">
        <v>248</v>
      </c>
      <c r="C133" s="38" t="s">
        <v>141</v>
      </c>
      <c r="D133" s="39">
        <v>4</v>
      </c>
      <c r="E133" s="40">
        <v>607.78129999999999</v>
      </c>
      <c r="F133" s="41">
        <v>0</v>
      </c>
      <c r="G133" s="41">
        <v>0</v>
      </c>
      <c r="H133" s="41">
        <f t="shared" si="40"/>
        <v>4</v>
      </c>
      <c r="I133" s="42">
        <v>0</v>
      </c>
      <c r="J133" s="43">
        <f t="shared" si="41"/>
        <v>0</v>
      </c>
      <c r="K133" s="44">
        <f t="shared" si="42"/>
        <v>0</v>
      </c>
      <c r="L133" s="39">
        <f>IFERROR(VLOOKUP(A133,'MEMO CALCULO 08'!$B$8:$E$202,4,0),0)</f>
        <v>0</v>
      </c>
      <c r="M133" s="45">
        <f t="shared" si="43"/>
        <v>0</v>
      </c>
      <c r="N133" s="44">
        <f t="shared" si="44"/>
        <v>0</v>
      </c>
      <c r="O133" s="46">
        <f t="shared" si="45"/>
        <v>0</v>
      </c>
      <c r="P133" s="47">
        <f t="shared" si="46"/>
        <v>0</v>
      </c>
      <c r="Q133" s="48">
        <f t="shared" si="47"/>
        <v>0</v>
      </c>
    </row>
    <row r="134" spans="1:17" ht="25.5" x14ac:dyDescent="0.25">
      <c r="A134" s="51" t="s">
        <v>249</v>
      </c>
      <c r="B134" s="60" t="s">
        <v>228</v>
      </c>
      <c r="C134" s="53"/>
      <c r="D134" s="54"/>
      <c r="E134" s="55"/>
      <c r="F134" s="55"/>
      <c r="G134" s="55"/>
      <c r="H134" s="55"/>
      <c r="I134" s="56"/>
      <c r="J134" s="57"/>
      <c r="K134" s="58"/>
      <c r="L134" s="57"/>
      <c r="M134" s="59"/>
      <c r="N134" s="58"/>
      <c r="O134" s="57"/>
      <c r="P134" s="59"/>
      <c r="Q134" s="58"/>
    </row>
    <row r="135" spans="1:17" ht="48" x14ac:dyDescent="0.25">
      <c r="A135" s="36" t="s">
        <v>250</v>
      </c>
      <c r="B135" s="37" t="s">
        <v>251</v>
      </c>
      <c r="C135" s="38" t="s">
        <v>141</v>
      </c>
      <c r="D135" s="39">
        <v>2</v>
      </c>
      <c r="E135" s="40">
        <v>1812.1054489999999</v>
      </c>
      <c r="F135" s="41">
        <v>0</v>
      </c>
      <c r="G135" s="41">
        <v>0</v>
      </c>
      <c r="H135" s="41">
        <f t="shared" ref="H135:H153" si="48">D135+F135-G135</f>
        <v>2</v>
      </c>
      <c r="I135" s="42">
        <v>0</v>
      </c>
      <c r="J135" s="43">
        <f t="shared" ref="J135:J153" si="49">I135*E135</f>
        <v>0</v>
      </c>
      <c r="K135" s="44">
        <f t="shared" ref="K135:K153" si="50">I135/H135</f>
        <v>0</v>
      </c>
      <c r="L135" s="39">
        <f>IFERROR(VLOOKUP(A135,'MEMO CALCULO 08'!$B$8:$E$202,4,0),0)</f>
        <v>0</v>
      </c>
      <c r="M135" s="45">
        <f t="shared" ref="M135:M153" si="51">L135*E135</f>
        <v>0</v>
      </c>
      <c r="N135" s="44">
        <f t="shared" ref="N135:N153" si="52">L135/H135</f>
        <v>0</v>
      </c>
      <c r="O135" s="46">
        <f t="shared" ref="O135:O153" si="53">I135+L135</f>
        <v>0</v>
      </c>
      <c r="P135" s="47">
        <f t="shared" ref="P135:P153" si="54">J135+M135</f>
        <v>0</v>
      </c>
      <c r="Q135" s="48">
        <f t="shared" ref="Q135:Q153" si="55">K135+N135</f>
        <v>0</v>
      </c>
    </row>
    <row r="136" spans="1:17" ht="24" x14ac:dyDescent="0.25">
      <c r="A136" s="36" t="s">
        <v>252</v>
      </c>
      <c r="B136" s="37" t="s">
        <v>253</v>
      </c>
      <c r="C136" s="38" t="s">
        <v>141</v>
      </c>
      <c r="D136" s="39">
        <v>2</v>
      </c>
      <c r="E136" s="40">
        <v>720.58159599999999</v>
      </c>
      <c r="F136" s="41">
        <v>0</v>
      </c>
      <c r="G136" s="41">
        <v>0</v>
      </c>
      <c r="H136" s="41">
        <f t="shared" si="48"/>
        <v>2</v>
      </c>
      <c r="I136" s="42">
        <v>0</v>
      </c>
      <c r="J136" s="43">
        <f t="shared" si="49"/>
        <v>0</v>
      </c>
      <c r="K136" s="44">
        <f t="shared" si="50"/>
        <v>0</v>
      </c>
      <c r="L136" s="39">
        <f>IFERROR(VLOOKUP(A136,'MEMO CALCULO 08'!$B$8:$E$202,4,0),0)</f>
        <v>0</v>
      </c>
      <c r="M136" s="45">
        <f t="shared" si="51"/>
        <v>0</v>
      </c>
      <c r="N136" s="44">
        <f t="shared" si="52"/>
        <v>0</v>
      </c>
      <c r="O136" s="46">
        <f t="shared" si="53"/>
        <v>0</v>
      </c>
      <c r="P136" s="47">
        <f t="shared" si="54"/>
        <v>0</v>
      </c>
      <c r="Q136" s="48">
        <f t="shared" si="55"/>
        <v>0</v>
      </c>
    </row>
    <row r="137" spans="1:17" ht="24" x14ac:dyDescent="0.25">
      <c r="A137" s="36" t="s">
        <v>254</v>
      </c>
      <c r="B137" s="37" t="s">
        <v>255</v>
      </c>
      <c r="C137" s="38" t="s">
        <v>141</v>
      </c>
      <c r="D137" s="39">
        <v>4</v>
      </c>
      <c r="E137" s="40">
        <v>137.31944100000001</v>
      </c>
      <c r="F137" s="41">
        <v>0</v>
      </c>
      <c r="G137" s="41">
        <v>0</v>
      </c>
      <c r="H137" s="41">
        <f t="shared" si="48"/>
        <v>4</v>
      </c>
      <c r="I137" s="42">
        <v>0</v>
      </c>
      <c r="J137" s="43">
        <f t="shared" si="49"/>
        <v>0</v>
      </c>
      <c r="K137" s="44">
        <f t="shared" si="50"/>
        <v>0</v>
      </c>
      <c r="L137" s="39">
        <f>IFERROR(VLOOKUP(A137,'MEMO CALCULO 08'!$B$8:$E$202,4,0),0)</f>
        <v>0</v>
      </c>
      <c r="M137" s="45">
        <f t="shared" si="51"/>
        <v>0</v>
      </c>
      <c r="N137" s="44">
        <f t="shared" si="52"/>
        <v>0</v>
      </c>
      <c r="O137" s="46">
        <f t="shared" si="53"/>
        <v>0</v>
      </c>
      <c r="P137" s="47">
        <f t="shared" si="54"/>
        <v>0</v>
      </c>
      <c r="Q137" s="48">
        <f t="shared" si="55"/>
        <v>0</v>
      </c>
    </row>
    <row r="138" spans="1:17" ht="24" x14ac:dyDescent="0.25">
      <c r="A138" s="36" t="s">
        <v>256</v>
      </c>
      <c r="B138" s="37" t="s">
        <v>257</v>
      </c>
      <c r="C138" s="38" t="s">
        <v>141</v>
      </c>
      <c r="D138" s="39">
        <v>2</v>
      </c>
      <c r="E138" s="40">
        <v>160.87249499999999</v>
      </c>
      <c r="F138" s="41">
        <v>0</v>
      </c>
      <c r="G138" s="41">
        <v>0</v>
      </c>
      <c r="H138" s="41">
        <f t="shared" si="48"/>
        <v>2</v>
      </c>
      <c r="I138" s="42">
        <v>0</v>
      </c>
      <c r="J138" s="43">
        <f t="shared" si="49"/>
        <v>0</v>
      </c>
      <c r="K138" s="44">
        <f t="shared" si="50"/>
        <v>0</v>
      </c>
      <c r="L138" s="39">
        <f>IFERROR(VLOOKUP(A138,'MEMO CALCULO 08'!$B$8:$E$202,4,0),0)</f>
        <v>0</v>
      </c>
      <c r="M138" s="45">
        <f t="shared" si="51"/>
        <v>0</v>
      </c>
      <c r="N138" s="44">
        <f t="shared" si="52"/>
        <v>0</v>
      </c>
      <c r="O138" s="46">
        <f t="shared" si="53"/>
        <v>0</v>
      </c>
      <c r="P138" s="47">
        <f t="shared" si="54"/>
        <v>0</v>
      </c>
      <c r="Q138" s="48">
        <f t="shared" si="55"/>
        <v>0</v>
      </c>
    </row>
    <row r="139" spans="1:17" ht="24" x14ac:dyDescent="0.25">
      <c r="A139" s="36" t="s">
        <v>258</v>
      </c>
      <c r="B139" s="37" t="s">
        <v>259</v>
      </c>
      <c r="C139" s="38" t="s">
        <v>141</v>
      </c>
      <c r="D139" s="39">
        <v>4</v>
      </c>
      <c r="E139" s="40">
        <v>191.20041499999999</v>
      </c>
      <c r="F139" s="41">
        <v>0</v>
      </c>
      <c r="G139" s="41">
        <v>0</v>
      </c>
      <c r="H139" s="41">
        <f t="shared" si="48"/>
        <v>4</v>
      </c>
      <c r="I139" s="42">
        <v>0</v>
      </c>
      <c r="J139" s="43">
        <f t="shared" si="49"/>
        <v>0</v>
      </c>
      <c r="K139" s="44">
        <f t="shared" si="50"/>
        <v>0</v>
      </c>
      <c r="L139" s="39">
        <f>IFERROR(VLOOKUP(A139,'MEMO CALCULO 08'!$B$8:$E$202,4,0),0)</f>
        <v>0</v>
      </c>
      <c r="M139" s="45">
        <f t="shared" si="51"/>
        <v>0</v>
      </c>
      <c r="N139" s="44">
        <f t="shared" si="52"/>
        <v>0</v>
      </c>
      <c r="O139" s="46">
        <f t="shared" si="53"/>
        <v>0</v>
      </c>
      <c r="P139" s="47">
        <f t="shared" si="54"/>
        <v>0</v>
      </c>
      <c r="Q139" s="48">
        <f t="shared" si="55"/>
        <v>0</v>
      </c>
    </row>
    <row r="140" spans="1:17" ht="24" x14ac:dyDescent="0.25">
      <c r="A140" s="36" t="s">
        <v>260</v>
      </c>
      <c r="B140" s="37" t="s">
        <v>261</v>
      </c>
      <c r="C140" s="38" t="s">
        <v>141</v>
      </c>
      <c r="D140" s="39">
        <v>4</v>
      </c>
      <c r="E140" s="40">
        <v>349.33361400000001</v>
      </c>
      <c r="F140" s="41">
        <v>0</v>
      </c>
      <c r="G140" s="41">
        <v>0</v>
      </c>
      <c r="H140" s="41">
        <f t="shared" si="48"/>
        <v>4</v>
      </c>
      <c r="I140" s="42">
        <v>0</v>
      </c>
      <c r="J140" s="43">
        <f t="shared" si="49"/>
        <v>0</v>
      </c>
      <c r="K140" s="44">
        <f t="shared" si="50"/>
        <v>0</v>
      </c>
      <c r="L140" s="39">
        <f>IFERROR(VLOOKUP(A140,'MEMO CALCULO 08'!$B$8:$E$202,4,0),0)</f>
        <v>0</v>
      </c>
      <c r="M140" s="45">
        <f t="shared" si="51"/>
        <v>0</v>
      </c>
      <c r="N140" s="44">
        <f t="shared" si="52"/>
        <v>0</v>
      </c>
      <c r="O140" s="46">
        <f t="shared" si="53"/>
        <v>0</v>
      </c>
      <c r="P140" s="47">
        <f t="shared" si="54"/>
        <v>0</v>
      </c>
      <c r="Q140" s="48">
        <f t="shared" si="55"/>
        <v>0</v>
      </c>
    </row>
    <row r="141" spans="1:17" ht="36" x14ac:dyDescent="0.25">
      <c r="A141" s="36" t="s">
        <v>262</v>
      </c>
      <c r="B141" s="37" t="s">
        <v>263</v>
      </c>
      <c r="C141" s="38" t="s">
        <v>141</v>
      </c>
      <c r="D141" s="39">
        <v>2</v>
      </c>
      <c r="E141" s="40">
        <v>693.23755200000005</v>
      </c>
      <c r="F141" s="41">
        <v>0</v>
      </c>
      <c r="G141" s="41">
        <v>0</v>
      </c>
      <c r="H141" s="41">
        <f t="shared" si="48"/>
        <v>2</v>
      </c>
      <c r="I141" s="42">
        <v>0</v>
      </c>
      <c r="J141" s="43">
        <f t="shared" si="49"/>
        <v>0</v>
      </c>
      <c r="K141" s="44">
        <f t="shared" si="50"/>
        <v>0</v>
      </c>
      <c r="L141" s="39">
        <f>IFERROR(VLOOKUP(A141,'MEMO CALCULO 08'!$B$8:$E$202,4,0),0)</f>
        <v>0</v>
      </c>
      <c r="M141" s="45">
        <f t="shared" si="51"/>
        <v>0</v>
      </c>
      <c r="N141" s="44">
        <f t="shared" si="52"/>
        <v>0</v>
      </c>
      <c r="O141" s="46">
        <f t="shared" si="53"/>
        <v>0</v>
      </c>
      <c r="P141" s="47">
        <f t="shared" si="54"/>
        <v>0</v>
      </c>
      <c r="Q141" s="48">
        <f t="shared" si="55"/>
        <v>0</v>
      </c>
    </row>
    <row r="142" spans="1:17" ht="48" x14ac:dyDescent="0.25">
      <c r="A142" s="36" t="s">
        <v>264</v>
      </c>
      <c r="B142" s="37" t="s">
        <v>265</v>
      </c>
      <c r="C142" s="38" t="s">
        <v>141</v>
      </c>
      <c r="D142" s="39">
        <v>2</v>
      </c>
      <c r="E142" s="40">
        <v>1590.6260299999999</v>
      </c>
      <c r="F142" s="41">
        <v>0</v>
      </c>
      <c r="G142" s="41">
        <v>0</v>
      </c>
      <c r="H142" s="41">
        <f t="shared" si="48"/>
        <v>2</v>
      </c>
      <c r="I142" s="42">
        <v>0</v>
      </c>
      <c r="J142" s="43">
        <f t="shared" si="49"/>
        <v>0</v>
      </c>
      <c r="K142" s="44">
        <f t="shared" si="50"/>
        <v>0</v>
      </c>
      <c r="L142" s="39">
        <f>IFERROR(VLOOKUP(A142,'MEMO CALCULO 08'!$B$8:$E$202,4,0),0)</f>
        <v>0</v>
      </c>
      <c r="M142" s="45">
        <f t="shared" si="51"/>
        <v>0</v>
      </c>
      <c r="N142" s="44">
        <f t="shared" si="52"/>
        <v>0</v>
      </c>
      <c r="O142" s="46">
        <f t="shared" si="53"/>
        <v>0</v>
      </c>
      <c r="P142" s="47">
        <f t="shared" si="54"/>
        <v>0</v>
      </c>
      <c r="Q142" s="48">
        <f t="shared" si="55"/>
        <v>0</v>
      </c>
    </row>
    <row r="143" spans="1:17" ht="36" x14ac:dyDescent="0.25">
      <c r="A143" s="36" t="s">
        <v>266</v>
      </c>
      <c r="B143" s="37" t="s">
        <v>267</v>
      </c>
      <c r="C143" s="38" t="s">
        <v>141</v>
      </c>
      <c r="D143" s="39">
        <v>1</v>
      </c>
      <c r="E143" s="40">
        <v>1935.6183490000001</v>
      </c>
      <c r="F143" s="41">
        <v>0</v>
      </c>
      <c r="G143" s="41">
        <v>0</v>
      </c>
      <c r="H143" s="41">
        <f t="shared" si="48"/>
        <v>1</v>
      </c>
      <c r="I143" s="42">
        <v>0</v>
      </c>
      <c r="J143" s="43">
        <f t="shared" si="49"/>
        <v>0</v>
      </c>
      <c r="K143" s="44">
        <f t="shared" si="50"/>
        <v>0</v>
      </c>
      <c r="L143" s="39">
        <f>IFERROR(VLOOKUP(A143,'MEMO CALCULO 08'!$B$8:$E$202,4,0),0)</f>
        <v>0</v>
      </c>
      <c r="M143" s="45">
        <f t="shared" si="51"/>
        <v>0</v>
      </c>
      <c r="N143" s="44">
        <f t="shared" si="52"/>
        <v>0</v>
      </c>
      <c r="O143" s="46">
        <f t="shared" si="53"/>
        <v>0</v>
      </c>
      <c r="P143" s="47">
        <f t="shared" si="54"/>
        <v>0</v>
      </c>
      <c r="Q143" s="48">
        <f t="shared" si="55"/>
        <v>0</v>
      </c>
    </row>
    <row r="144" spans="1:17" ht="24" x14ac:dyDescent="0.25">
      <c r="A144" s="36" t="s">
        <v>268</v>
      </c>
      <c r="B144" s="37" t="s">
        <v>269</v>
      </c>
      <c r="C144" s="38" t="s">
        <v>141</v>
      </c>
      <c r="D144" s="39">
        <v>1</v>
      </c>
      <c r="E144" s="40">
        <v>426.26625300000001</v>
      </c>
      <c r="F144" s="41">
        <v>0</v>
      </c>
      <c r="G144" s="41">
        <v>0</v>
      </c>
      <c r="H144" s="41">
        <f t="shared" si="48"/>
        <v>1</v>
      </c>
      <c r="I144" s="42">
        <v>0</v>
      </c>
      <c r="J144" s="43">
        <f t="shared" si="49"/>
        <v>0</v>
      </c>
      <c r="K144" s="44">
        <f t="shared" si="50"/>
        <v>0</v>
      </c>
      <c r="L144" s="39">
        <f>IFERROR(VLOOKUP(A144,'MEMO CALCULO 08'!$B$8:$E$202,4,0),0)</f>
        <v>0</v>
      </c>
      <c r="M144" s="45">
        <f t="shared" si="51"/>
        <v>0</v>
      </c>
      <c r="N144" s="44">
        <f t="shared" si="52"/>
        <v>0</v>
      </c>
      <c r="O144" s="46">
        <f t="shared" si="53"/>
        <v>0</v>
      </c>
      <c r="P144" s="47">
        <f t="shared" si="54"/>
        <v>0</v>
      </c>
      <c r="Q144" s="48">
        <f t="shared" si="55"/>
        <v>0</v>
      </c>
    </row>
    <row r="145" spans="1:17" ht="24" x14ac:dyDescent="0.25">
      <c r="A145" s="36" t="s">
        <v>270</v>
      </c>
      <c r="B145" s="37" t="s">
        <v>271</v>
      </c>
      <c r="C145" s="38" t="s">
        <v>141</v>
      </c>
      <c r="D145" s="39">
        <v>2</v>
      </c>
      <c r="E145" s="40">
        <v>1784.761405</v>
      </c>
      <c r="F145" s="41">
        <v>0</v>
      </c>
      <c r="G145" s="41">
        <v>0</v>
      </c>
      <c r="H145" s="41">
        <f t="shared" si="48"/>
        <v>2</v>
      </c>
      <c r="I145" s="42">
        <v>2</v>
      </c>
      <c r="J145" s="43">
        <f t="shared" si="49"/>
        <v>3569.5228099999999</v>
      </c>
      <c r="K145" s="44">
        <f t="shared" si="50"/>
        <v>1</v>
      </c>
      <c r="L145" s="39">
        <f>IFERROR(VLOOKUP(A145,'MEMO CALCULO 08'!$B$8:$E$202,4,0),0)</f>
        <v>0</v>
      </c>
      <c r="M145" s="45">
        <f t="shared" si="51"/>
        <v>0</v>
      </c>
      <c r="N145" s="44">
        <f t="shared" si="52"/>
        <v>0</v>
      </c>
      <c r="O145" s="46">
        <f t="shared" si="53"/>
        <v>2</v>
      </c>
      <c r="P145" s="47">
        <f t="shared" si="54"/>
        <v>3569.5228099999999</v>
      </c>
      <c r="Q145" s="48">
        <f t="shared" si="55"/>
        <v>1</v>
      </c>
    </row>
    <row r="146" spans="1:17" ht="15" x14ac:dyDescent="0.25">
      <c r="A146" s="36" t="s">
        <v>272</v>
      </c>
      <c r="B146" s="37" t="s">
        <v>273</v>
      </c>
      <c r="C146" s="38" t="s">
        <v>141</v>
      </c>
      <c r="D146" s="39">
        <v>6</v>
      </c>
      <c r="E146" s="40">
        <v>36.344588000000002</v>
      </c>
      <c r="F146" s="41">
        <v>0</v>
      </c>
      <c r="G146" s="41">
        <v>0</v>
      </c>
      <c r="H146" s="41">
        <f t="shared" si="48"/>
        <v>6</v>
      </c>
      <c r="I146" s="42">
        <v>0</v>
      </c>
      <c r="J146" s="43">
        <f t="shared" si="49"/>
        <v>0</v>
      </c>
      <c r="K146" s="44">
        <f t="shared" si="50"/>
        <v>0</v>
      </c>
      <c r="L146" s="39">
        <f>IFERROR(VLOOKUP(A146,'MEMO CALCULO 08'!$B$8:$E$202,4,0),0)</f>
        <v>0</v>
      </c>
      <c r="M146" s="45">
        <f t="shared" si="51"/>
        <v>0</v>
      </c>
      <c r="N146" s="44">
        <f t="shared" si="52"/>
        <v>0</v>
      </c>
      <c r="O146" s="46">
        <f t="shared" si="53"/>
        <v>0</v>
      </c>
      <c r="P146" s="47">
        <f t="shared" si="54"/>
        <v>0</v>
      </c>
      <c r="Q146" s="48">
        <f t="shared" si="55"/>
        <v>0</v>
      </c>
    </row>
    <row r="147" spans="1:17" ht="15" x14ac:dyDescent="0.25">
      <c r="A147" s="36" t="s">
        <v>274</v>
      </c>
      <c r="B147" s="37" t="s">
        <v>275</v>
      </c>
      <c r="C147" s="38" t="s">
        <v>46</v>
      </c>
      <c r="D147" s="39">
        <v>1.21</v>
      </c>
      <c r="E147" s="40">
        <v>252.77342999999999</v>
      </c>
      <c r="F147" s="41">
        <v>0</v>
      </c>
      <c r="G147" s="41">
        <v>0</v>
      </c>
      <c r="H147" s="41">
        <f t="shared" si="48"/>
        <v>1.21</v>
      </c>
      <c r="I147" s="42">
        <v>0</v>
      </c>
      <c r="J147" s="43">
        <f t="shared" si="49"/>
        <v>0</v>
      </c>
      <c r="K147" s="44">
        <f t="shared" si="50"/>
        <v>0</v>
      </c>
      <c r="L147" s="39">
        <f>IFERROR(VLOOKUP(A147,'MEMO CALCULO 08'!$B$8:$E$202,4,0),0)</f>
        <v>0</v>
      </c>
      <c r="M147" s="45">
        <f t="shared" si="51"/>
        <v>0</v>
      </c>
      <c r="N147" s="44">
        <f t="shared" si="52"/>
        <v>0</v>
      </c>
      <c r="O147" s="46">
        <f t="shared" si="53"/>
        <v>0</v>
      </c>
      <c r="P147" s="47">
        <f t="shared" si="54"/>
        <v>0</v>
      </c>
      <c r="Q147" s="48">
        <f t="shared" si="55"/>
        <v>0</v>
      </c>
    </row>
    <row r="148" spans="1:17" ht="36" x14ac:dyDescent="0.25">
      <c r="A148" s="36" t="s">
        <v>276</v>
      </c>
      <c r="B148" s="37" t="s">
        <v>277</v>
      </c>
      <c r="C148" s="38" t="s">
        <v>141</v>
      </c>
      <c r="D148" s="39">
        <v>1</v>
      </c>
      <c r="E148" s="40">
        <v>2812.4743360000002</v>
      </c>
      <c r="F148" s="41">
        <v>0</v>
      </c>
      <c r="G148" s="41">
        <v>0</v>
      </c>
      <c r="H148" s="41">
        <f t="shared" si="48"/>
        <v>1</v>
      </c>
      <c r="I148" s="42">
        <v>0</v>
      </c>
      <c r="J148" s="43">
        <f t="shared" si="49"/>
        <v>0</v>
      </c>
      <c r="K148" s="44">
        <f t="shared" si="50"/>
        <v>0</v>
      </c>
      <c r="L148" s="39">
        <f>IFERROR(VLOOKUP(A148,'MEMO CALCULO 08'!$B$8:$E$202,4,0),0)</f>
        <v>0</v>
      </c>
      <c r="M148" s="45">
        <f t="shared" si="51"/>
        <v>0</v>
      </c>
      <c r="N148" s="44">
        <f t="shared" si="52"/>
        <v>0</v>
      </c>
      <c r="O148" s="46">
        <f t="shared" si="53"/>
        <v>0</v>
      </c>
      <c r="P148" s="47">
        <f t="shared" si="54"/>
        <v>0</v>
      </c>
      <c r="Q148" s="48">
        <f t="shared" si="55"/>
        <v>0</v>
      </c>
    </row>
    <row r="149" spans="1:17" ht="36" x14ac:dyDescent="0.25">
      <c r="A149" s="36" t="s">
        <v>278</v>
      </c>
      <c r="B149" s="37" t="s">
        <v>279</v>
      </c>
      <c r="C149" s="38" t="s">
        <v>141</v>
      </c>
      <c r="D149" s="39">
        <v>1</v>
      </c>
      <c r="E149" s="40">
        <v>3700.8867279999999</v>
      </c>
      <c r="F149" s="41">
        <v>0</v>
      </c>
      <c r="G149" s="41">
        <v>0</v>
      </c>
      <c r="H149" s="41">
        <f t="shared" si="48"/>
        <v>1</v>
      </c>
      <c r="I149" s="42">
        <v>0</v>
      </c>
      <c r="J149" s="43">
        <f t="shared" si="49"/>
        <v>0</v>
      </c>
      <c r="K149" s="44">
        <f t="shared" si="50"/>
        <v>0</v>
      </c>
      <c r="L149" s="39">
        <f>IFERROR(VLOOKUP(A149,'MEMO CALCULO 08'!$B$8:$E$202,4,0),0)</f>
        <v>0</v>
      </c>
      <c r="M149" s="45">
        <f t="shared" si="51"/>
        <v>0</v>
      </c>
      <c r="N149" s="44">
        <f t="shared" si="52"/>
        <v>0</v>
      </c>
      <c r="O149" s="46">
        <f t="shared" si="53"/>
        <v>0</v>
      </c>
      <c r="P149" s="47">
        <f t="shared" si="54"/>
        <v>0</v>
      </c>
      <c r="Q149" s="48">
        <f t="shared" si="55"/>
        <v>0</v>
      </c>
    </row>
    <row r="150" spans="1:17" ht="36" x14ac:dyDescent="0.25">
      <c r="A150" s="36" t="s">
        <v>280</v>
      </c>
      <c r="B150" s="37" t="s">
        <v>281</v>
      </c>
      <c r="C150" s="38" t="s">
        <v>67</v>
      </c>
      <c r="D150" s="39">
        <v>17.010000000000002</v>
      </c>
      <c r="E150" s="40">
        <v>121.05487100000001</v>
      </c>
      <c r="F150" s="41">
        <v>0</v>
      </c>
      <c r="G150" s="41">
        <v>0</v>
      </c>
      <c r="H150" s="41">
        <f t="shared" si="48"/>
        <v>17.010000000000002</v>
      </c>
      <c r="I150" s="42">
        <v>0</v>
      </c>
      <c r="J150" s="43">
        <f t="shared" si="49"/>
        <v>0</v>
      </c>
      <c r="K150" s="44">
        <f t="shared" si="50"/>
        <v>0</v>
      </c>
      <c r="L150" s="39">
        <f>IFERROR(VLOOKUP(A150,'MEMO CALCULO 08'!$B$8:$E$202,4,0),0)</f>
        <v>0</v>
      </c>
      <c r="M150" s="45">
        <f t="shared" si="51"/>
        <v>0</v>
      </c>
      <c r="N150" s="44">
        <f t="shared" si="52"/>
        <v>0</v>
      </c>
      <c r="O150" s="46">
        <f t="shared" si="53"/>
        <v>0</v>
      </c>
      <c r="P150" s="47">
        <f t="shared" si="54"/>
        <v>0</v>
      </c>
      <c r="Q150" s="48">
        <f t="shared" si="55"/>
        <v>0</v>
      </c>
    </row>
    <row r="151" spans="1:17" ht="15" x14ac:dyDescent="0.25">
      <c r="A151" s="36" t="s">
        <v>282</v>
      </c>
      <c r="B151" s="37" t="s">
        <v>283</v>
      </c>
      <c r="C151" s="38" t="s">
        <v>141</v>
      </c>
      <c r="D151" s="39">
        <v>4</v>
      </c>
      <c r="E151" s="40">
        <v>46.384596999999999</v>
      </c>
      <c r="F151" s="41">
        <v>0</v>
      </c>
      <c r="G151" s="41">
        <v>0</v>
      </c>
      <c r="H151" s="41">
        <f t="shared" si="48"/>
        <v>4</v>
      </c>
      <c r="I151" s="42">
        <v>0</v>
      </c>
      <c r="J151" s="43">
        <f t="shared" si="49"/>
        <v>0</v>
      </c>
      <c r="K151" s="44">
        <f t="shared" si="50"/>
        <v>0</v>
      </c>
      <c r="L151" s="39">
        <f>IFERROR(VLOOKUP(A151,'MEMO CALCULO 08'!$B$8:$E$202,4,0),0)</f>
        <v>0</v>
      </c>
      <c r="M151" s="45">
        <f t="shared" si="51"/>
        <v>0</v>
      </c>
      <c r="N151" s="44">
        <f t="shared" si="52"/>
        <v>0</v>
      </c>
      <c r="O151" s="46">
        <f t="shared" si="53"/>
        <v>0</v>
      </c>
      <c r="P151" s="47">
        <f t="shared" si="54"/>
        <v>0</v>
      </c>
      <c r="Q151" s="48">
        <f t="shared" si="55"/>
        <v>0</v>
      </c>
    </row>
    <row r="152" spans="1:17" ht="15" x14ac:dyDescent="0.25">
      <c r="A152" s="36" t="s">
        <v>284</v>
      </c>
      <c r="B152" s="37" t="s">
        <v>285</v>
      </c>
      <c r="C152" s="38" t="s">
        <v>141</v>
      </c>
      <c r="D152" s="39">
        <v>4</v>
      </c>
      <c r="E152" s="40">
        <v>90.091042999999999</v>
      </c>
      <c r="F152" s="41">
        <v>0</v>
      </c>
      <c r="G152" s="41">
        <v>0</v>
      </c>
      <c r="H152" s="41">
        <f t="shared" si="48"/>
        <v>4</v>
      </c>
      <c r="I152" s="42">
        <v>0</v>
      </c>
      <c r="J152" s="43">
        <f t="shared" si="49"/>
        <v>0</v>
      </c>
      <c r="K152" s="44">
        <f t="shared" si="50"/>
        <v>0</v>
      </c>
      <c r="L152" s="39">
        <f>IFERROR(VLOOKUP(A152,'MEMO CALCULO 08'!$B$8:$E$202,4,0),0)</f>
        <v>0</v>
      </c>
      <c r="M152" s="45">
        <f t="shared" si="51"/>
        <v>0</v>
      </c>
      <c r="N152" s="44">
        <f t="shared" si="52"/>
        <v>0</v>
      </c>
      <c r="O152" s="46">
        <f t="shared" si="53"/>
        <v>0</v>
      </c>
      <c r="P152" s="47">
        <f t="shared" si="54"/>
        <v>0</v>
      </c>
      <c r="Q152" s="48">
        <f t="shared" si="55"/>
        <v>0</v>
      </c>
    </row>
    <row r="153" spans="1:17" ht="24" x14ac:dyDescent="0.25">
      <c r="A153" s="36" t="s">
        <v>286</v>
      </c>
      <c r="B153" s="37" t="s">
        <v>287</v>
      </c>
      <c r="C153" s="38" t="s">
        <v>141</v>
      </c>
      <c r="D153" s="39">
        <v>4</v>
      </c>
      <c r="E153" s="40">
        <v>86.935961000000006</v>
      </c>
      <c r="F153" s="41">
        <v>0</v>
      </c>
      <c r="G153" s="41">
        <v>0</v>
      </c>
      <c r="H153" s="41">
        <f t="shared" si="48"/>
        <v>4</v>
      </c>
      <c r="I153" s="42">
        <v>0</v>
      </c>
      <c r="J153" s="43">
        <f t="shared" si="49"/>
        <v>0</v>
      </c>
      <c r="K153" s="44">
        <f t="shared" si="50"/>
        <v>0</v>
      </c>
      <c r="L153" s="39">
        <f>IFERROR(VLOOKUP(A153,'MEMO CALCULO 08'!$B$8:$E$202,4,0),0)</f>
        <v>0</v>
      </c>
      <c r="M153" s="45">
        <f t="shared" si="51"/>
        <v>0</v>
      </c>
      <c r="N153" s="44">
        <f t="shared" si="52"/>
        <v>0</v>
      </c>
      <c r="O153" s="46">
        <f t="shared" si="53"/>
        <v>0</v>
      </c>
      <c r="P153" s="47">
        <f t="shared" si="54"/>
        <v>0</v>
      </c>
      <c r="Q153" s="48">
        <f t="shared" si="55"/>
        <v>0</v>
      </c>
    </row>
    <row r="154" spans="1:17" ht="15" x14ac:dyDescent="0.25">
      <c r="A154" s="27">
        <v>14</v>
      </c>
      <c r="B154" s="28" t="s">
        <v>288</v>
      </c>
      <c r="C154" s="29"/>
      <c r="D154" s="30"/>
      <c r="E154" s="49"/>
      <c r="F154" s="49"/>
      <c r="G154" s="49"/>
      <c r="H154" s="49"/>
      <c r="I154" s="31"/>
      <c r="J154" s="32"/>
      <c r="K154" s="33"/>
      <c r="L154" s="32"/>
      <c r="M154" s="35">
        <f>SUM(M155:M165)</f>
        <v>0</v>
      </c>
      <c r="N154" s="33"/>
      <c r="O154" s="32"/>
      <c r="P154" s="35">
        <f>SUM(P155:P165)</f>
        <v>28308.125041560001</v>
      </c>
      <c r="Q154" s="33"/>
    </row>
    <row r="155" spans="1:17" ht="15" x14ac:dyDescent="0.25">
      <c r="A155" s="51" t="s">
        <v>289</v>
      </c>
      <c r="B155" s="60" t="s">
        <v>290</v>
      </c>
      <c r="C155" s="53"/>
      <c r="D155" s="54"/>
      <c r="E155" s="55"/>
      <c r="F155" s="55"/>
      <c r="G155" s="55"/>
      <c r="H155" s="55"/>
      <c r="I155" s="56"/>
      <c r="J155" s="57"/>
      <c r="K155" s="58"/>
      <c r="L155" s="57"/>
      <c r="M155" s="59"/>
      <c r="N155" s="58"/>
      <c r="O155" s="57"/>
      <c r="P155" s="59"/>
      <c r="Q155" s="58"/>
    </row>
    <row r="156" spans="1:17" ht="36" x14ac:dyDescent="0.25">
      <c r="A156" s="36" t="s">
        <v>291</v>
      </c>
      <c r="B156" s="37" t="s">
        <v>292</v>
      </c>
      <c r="C156" s="38" t="s">
        <v>141</v>
      </c>
      <c r="D156" s="39">
        <v>5</v>
      </c>
      <c r="E156" s="40">
        <v>450.55304699999999</v>
      </c>
      <c r="F156" s="41">
        <v>0</v>
      </c>
      <c r="G156" s="41">
        <v>0</v>
      </c>
      <c r="H156" s="41">
        <f>D156+F156-G156</f>
        <v>5</v>
      </c>
      <c r="I156" s="42">
        <v>4</v>
      </c>
      <c r="J156" s="43">
        <f>I156*E156</f>
        <v>1802.212188</v>
      </c>
      <c r="K156" s="44">
        <f>I156/H156</f>
        <v>0.8</v>
      </c>
      <c r="L156" s="39">
        <f>IFERROR(VLOOKUP(A156,'MEMO CALCULO 08'!$B$8:$E$202,4,0),0)</f>
        <v>0</v>
      </c>
      <c r="M156" s="45">
        <f>L156*E156</f>
        <v>0</v>
      </c>
      <c r="N156" s="44">
        <f>L156/H156</f>
        <v>0</v>
      </c>
      <c r="O156" s="46">
        <f t="shared" ref="O156:Q159" si="56">I156+L156</f>
        <v>4</v>
      </c>
      <c r="P156" s="47">
        <f t="shared" si="56"/>
        <v>1802.212188</v>
      </c>
      <c r="Q156" s="48">
        <f t="shared" si="56"/>
        <v>0.8</v>
      </c>
    </row>
    <row r="157" spans="1:17" ht="36" x14ac:dyDescent="0.25">
      <c r="A157" s="36" t="s">
        <v>293</v>
      </c>
      <c r="B157" s="37" t="s">
        <v>294</v>
      </c>
      <c r="C157" s="38" t="s">
        <v>141</v>
      </c>
      <c r="D157" s="39">
        <v>8</v>
      </c>
      <c r="E157" s="40">
        <v>450.55304699999999</v>
      </c>
      <c r="F157" s="41">
        <v>0</v>
      </c>
      <c r="G157" s="41">
        <v>0</v>
      </c>
      <c r="H157" s="41">
        <f>D157+F157-G157</f>
        <v>8</v>
      </c>
      <c r="I157" s="42">
        <v>8</v>
      </c>
      <c r="J157" s="43">
        <f>I157*E157</f>
        <v>3604.4243759999999</v>
      </c>
      <c r="K157" s="44">
        <f>I157/H157</f>
        <v>1</v>
      </c>
      <c r="L157" s="39">
        <f>IFERROR(VLOOKUP(A157,'MEMO CALCULO 08'!$B$8:$E$202,4,0),0)</f>
        <v>0</v>
      </c>
      <c r="M157" s="45">
        <f>L157*E157</f>
        <v>0</v>
      </c>
      <c r="N157" s="44">
        <f>L157/H157</f>
        <v>0</v>
      </c>
      <c r="O157" s="46">
        <f t="shared" si="56"/>
        <v>8</v>
      </c>
      <c r="P157" s="47">
        <f t="shared" si="56"/>
        <v>3604.4243759999999</v>
      </c>
      <c r="Q157" s="48">
        <f t="shared" si="56"/>
        <v>1</v>
      </c>
    </row>
    <row r="158" spans="1:17" ht="48" x14ac:dyDescent="0.25">
      <c r="A158" s="36" t="s">
        <v>295</v>
      </c>
      <c r="B158" s="37" t="s">
        <v>296</v>
      </c>
      <c r="C158" s="38" t="s">
        <v>141</v>
      </c>
      <c r="D158" s="39">
        <v>5</v>
      </c>
      <c r="E158" s="40">
        <v>1281.611429</v>
      </c>
      <c r="F158" s="41">
        <v>0</v>
      </c>
      <c r="G158" s="41">
        <v>0</v>
      </c>
      <c r="H158" s="41">
        <f>D158+F158-G158</f>
        <v>5</v>
      </c>
      <c r="I158" s="42">
        <v>0</v>
      </c>
      <c r="J158" s="43">
        <f>I158*E158</f>
        <v>0</v>
      </c>
      <c r="K158" s="44">
        <f>I158/H158</f>
        <v>0</v>
      </c>
      <c r="L158" s="39">
        <f>IFERROR(VLOOKUP(A158,'MEMO CALCULO 08'!$B$8:$E$202,4,0),0)</f>
        <v>0</v>
      </c>
      <c r="M158" s="45">
        <f>L158*E158</f>
        <v>0</v>
      </c>
      <c r="N158" s="44">
        <f>L158/H158</f>
        <v>0</v>
      </c>
      <c r="O158" s="46">
        <f t="shared" si="56"/>
        <v>0</v>
      </c>
      <c r="P158" s="47">
        <f t="shared" si="56"/>
        <v>0</v>
      </c>
      <c r="Q158" s="48">
        <f t="shared" si="56"/>
        <v>0</v>
      </c>
    </row>
    <row r="159" spans="1:17" ht="48" x14ac:dyDescent="0.25">
      <c r="A159" s="36" t="s">
        <v>297</v>
      </c>
      <c r="B159" s="37" t="s">
        <v>298</v>
      </c>
      <c r="C159" s="38" t="s">
        <v>141</v>
      </c>
      <c r="D159" s="39">
        <v>8</v>
      </c>
      <c r="E159" s="40">
        <v>1295.124474</v>
      </c>
      <c r="F159" s="41">
        <v>0</v>
      </c>
      <c r="G159" s="41">
        <v>0</v>
      </c>
      <c r="H159" s="41">
        <f>D159+F159-G159</f>
        <v>8</v>
      </c>
      <c r="I159" s="42">
        <v>0</v>
      </c>
      <c r="J159" s="43">
        <f>I159*E159</f>
        <v>0</v>
      </c>
      <c r="K159" s="44">
        <f>I159/H159</f>
        <v>0</v>
      </c>
      <c r="L159" s="39">
        <f>IFERROR(VLOOKUP(A159,'MEMO CALCULO 08'!$B$8:$E$202,4,0),0)</f>
        <v>0</v>
      </c>
      <c r="M159" s="45">
        <f>L159*E159</f>
        <v>0</v>
      </c>
      <c r="N159" s="44">
        <f>L159/H159</f>
        <v>0</v>
      </c>
      <c r="O159" s="46">
        <f t="shared" si="56"/>
        <v>0</v>
      </c>
      <c r="P159" s="47">
        <f t="shared" si="56"/>
        <v>0</v>
      </c>
      <c r="Q159" s="48">
        <f t="shared" si="56"/>
        <v>0</v>
      </c>
    </row>
    <row r="160" spans="1:17" ht="15" x14ac:dyDescent="0.25">
      <c r="A160" s="51" t="s">
        <v>299</v>
      </c>
      <c r="B160" s="60" t="s">
        <v>300</v>
      </c>
      <c r="C160" s="53"/>
      <c r="D160" s="54"/>
      <c r="E160" s="55"/>
      <c r="F160" s="55"/>
      <c r="G160" s="55"/>
      <c r="H160" s="55"/>
      <c r="I160" s="56"/>
      <c r="J160" s="57"/>
      <c r="K160" s="58"/>
      <c r="L160" s="57"/>
      <c r="M160" s="59"/>
      <c r="N160" s="58"/>
      <c r="O160" s="57"/>
      <c r="P160" s="59"/>
      <c r="Q160" s="58"/>
    </row>
    <row r="161" spans="1:17" ht="36" x14ac:dyDescent="0.25">
      <c r="A161" s="36" t="s">
        <v>301</v>
      </c>
      <c r="B161" s="37" t="s">
        <v>302</v>
      </c>
      <c r="C161" s="38" t="s">
        <v>34</v>
      </c>
      <c r="D161" s="39">
        <v>18.920000000000002</v>
      </c>
      <c r="E161" s="40">
        <v>661.60112900000001</v>
      </c>
      <c r="F161" s="41">
        <v>1.65</v>
      </c>
      <c r="G161" s="41">
        <v>0</v>
      </c>
      <c r="H161" s="41">
        <f>D161+F161-G161</f>
        <v>20.57</v>
      </c>
      <c r="I161" s="42">
        <v>18.920000000000002</v>
      </c>
      <c r="J161" s="43">
        <f>I161*E161</f>
        <v>12517.493360680002</v>
      </c>
      <c r="K161" s="44">
        <f>I161/H161</f>
        <v>0.91978609625668462</v>
      </c>
      <c r="L161" s="39">
        <f>IFERROR(VLOOKUP(A161,'MEMO CALCULO 08'!$B$8:$E$202,4,0),0)</f>
        <v>0</v>
      </c>
      <c r="M161" s="45">
        <f>L161*E161</f>
        <v>0</v>
      </c>
      <c r="N161" s="44">
        <f>L161/H161</f>
        <v>0</v>
      </c>
      <c r="O161" s="46">
        <f t="shared" ref="O161:Q165" si="57">I161+L161</f>
        <v>18.920000000000002</v>
      </c>
      <c r="P161" s="47">
        <f t="shared" si="57"/>
        <v>12517.493360680002</v>
      </c>
      <c r="Q161" s="48">
        <f t="shared" si="57"/>
        <v>0.91978609625668462</v>
      </c>
    </row>
    <row r="162" spans="1:17" ht="24" x14ac:dyDescent="0.25">
      <c r="A162" s="36" t="s">
        <v>303</v>
      </c>
      <c r="B162" s="37" t="s">
        <v>304</v>
      </c>
      <c r="C162" s="38" t="s">
        <v>34</v>
      </c>
      <c r="D162" s="39">
        <v>3.96</v>
      </c>
      <c r="E162" s="40">
        <v>783.85444199999995</v>
      </c>
      <c r="F162" s="41">
        <v>0</v>
      </c>
      <c r="G162" s="41">
        <v>0</v>
      </c>
      <c r="H162" s="41">
        <f>D162+F162-G162</f>
        <v>3.96</v>
      </c>
      <c r="I162" s="42">
        <v>3.96</v>
      </c>
      <c r="J162" s="43">
        <f>I162*E162</f>
        <v>3104.0635903199995</v>
      </c>
      <c r="K162" s="44">
        <f>I162/H162</f>
        <v>1</v>
      </c>
      <c r="L162" s="39">
        <f>IFERROR(VLOOKUP(A162,'MEMO CALCULO 08'!$B$8:$E$202,4,0),0)</f>
        <v>0</v>
      </c>
      <c r="M162" s="45">
        <f>L162*E162</f>
        <v>0</v>
      </c>
      <c r="N162" s="44">
        <f>L162/H162</f>
        <v>0</v>
      </c>
      <c r="O162" s="46">
        <f t="shared" si="57"/>
        <v>3.96</v>
      </c>
      <c r="P162" s="47">
        <f t="shared" si="57"/>
        <v>3104.0635903199995</v>
      </c>
      <c r="Q162" s="48">
        <f t="shared" si="57"/>
        <v>1</v>
      </c>
    </row>
    <row r="163" spans="1:17" ht="15" x14ac:dyDescent="0.25">
      <c r="A163" s="36" t="s">
        <v>305</v>
      </c>
      <c r="B163" s="37" t="s">
        <v>306</v>
      </c>
      <c r="C163" s="38" t="s">
        <v>34</v>
      </c>
      <c r="D163" s="39">
        <v>28.51</v>
      </c>
      <c r="E163" s="40">
        <v>376.02952099999999</v>
      </c>
      <c r="F163" s="41">
        <v>14.103999999999999</v>
      </c>
      <c r="G163" s="41">
        <v>0</v>
      </c>
      <c r="H163" s="41">
        <f>D163+F163-G163</f>
        <v>42.614000000000004</v>
      </c>
      <c r="I163" s="42">
        <v>19.36</v>
      </c>
      <c r="J163" s="43">
        <f>I163*E163</f>
        <v>7279.9315265599998</v>
      </c>
      <c r="K163" s="44">
        <f>I163/H163</f>
        <v>0.45431078988125961</v>
      </c>
      <c r="L163" s="39">
        <f>IFERROR(VLOOKUP(A163,'MEMO CALCULO 08'!$B$8:$E$202,4,0),0)</f>
        <v>0</v>
      </c>
      <c r="M163" s="45">
        <f>L163*E163</f>
        <v>0</v>
      </c>
      <c r="N163" s="44">
        <f>L163/H163</f>
        <v>0</v>
      </c>
      <c r="O163" s="46">
        <f t="shared" si="57"/>
        <v>19.36</v>
      </c>
      <c r="P163" s="47">
        <f t="shared" si="57"/>
        <v>7279.9315265599998</v>
      </c>
      <c r="Q163" s="48">
        <f t="shared" si="57"/>
        <v>0.45431078988125961</v>
      </c>
    </row>
    <row r="164" spans="1:17" ht="24" x14ac:dyDescent="0.25">
      <c r="A164" s="36" t="s">
        <v>307</v>
      </c>
      <c r="B164" s="37" t="s">
        <v>308</v>
      </c>
      <c r="C164" s="38" t="s">
        <v>34</v>
      </c>
      <c r="D164" s="39">
        <v>0.48</v>
      </c>
      <c r="E164" s="40">
        <v>1308.0138400000001</v>
      </c>
      <c r="F164" s="41">
        <v>1.3</v>
      </c>
      <c r="G164" s="41">
        <v>0</v>
      </c>
      <c r="H164" s="41">
        <f>D164+F164-G164</f>
        <v>1.78</v>
      </c>
      <c r="I164" s="42">
        <v>0</v>
      </c>
      <c r="J164" s="43">
        <f>I164*E164</f>
        <v>0</v>
      </c>
      <c r="K164" s="44">
        <f>I164/H164</f>
        <v>0</v>
      </c>
      <c r="L164" s="39">
        <f>IFERROR(VLOOKUP(A164,'MEMO CALCULO 08'!$B$8:$E$202,4,0),0)</f>
        <v>0</v>
      </c>
      <c r="M164" s="45">
        <f>L164*E164</f>
        <v>0</v>
      </c>
      <c r="N164" s="44">
        <f>L164/H164</f>
        <v>0</v>
      </c>
      <c r="O164" s="46">
        <f t="shared" si="57"/>
        <v>0</v>
      </c>
      <c r="P164" s="47">
        <f t="shared" si="57"/>
        <v>0</v>
      </c>
      <c r="Q164" s="48">
        <f t="shared" si="57"/>
        <v>0</v>
      </c>
    </row>
    <row r="165" spans="1:17" ht="24" x14ac:dyDescent="0.25">
      <c r="A165" s="36" t="s">
        <v>309</v>
      </c>
      <c r="B165" s="37" t="s">
        <v>310</v>
      </c>
      <c r="C165" s="38" t="s">
        <v>34</v>
      </c>
      <c r="D165" s="39">
        <v>1.68</v>
      </c>
      <c r="E165" s="40">
        <v>895.089426</v>
      </c>
      <c r="F165" s="41">
        <v>4.2</v>
      </c>
      <c r="G165" s="41">
        <v>0</v>
      </c>
      <c r="H165" s="41">
        <f>D165+F165-G165</f>
        <v>5.88</v>
      </c>
      <c r="I165" s="42">
        <v>0</v>
      </c>
      <c r="J165" s="43">
        <f>I165*E165</f>
        <v>0</v>
      </c>
      <c r="K165" s="44">
        <f>I165/H165</f>
        <v>0</v>
      </c>
      <c r="L165" s="39">
        <f>IFERROR(VLOOKUP(A165,'MEMO CALCULO 08'!$B$8:$E$202,4,0),0)</f>
        <v>0</v>
      </c>
      <c r="M165" s="45">
        <f>L165*E165</f>
        <v>0</v>
      </c>
      <c r="N165" s="44">
        <f>L165/H165</f>
        <v>0</v>
      </c>
      <c r="O165" s="46">
        <f t="shared" si="57"/>
        <v>0</v>
      </c>
      <c r="P165" s="47">
        <f t="shared" si="57"/>
        <v>0</v>
      </c>
      <c r="Q165" s="48">
        <f t="shared" si="57"/>
        <v>0</v>
      </c>
    </row>
    <row r="166" spans="1:17" ht="15" x14ac:dyDescent="0.25">
      <c r="A166" s="27">
        <v>15</v>
      </c>
      <c r="B166" s="28" t="s">
        <v>311</v>
      </c>
      <c r="C166" s="29"/>
      <c r="D166" s="30"/>
      <c r="E166" s="49"/>
      <c r="F166" s="49"/>
      <c r="G166" s="49"/>
      <c r="H166" s="49"/>
      <c r="I166" s="31"/>
      <c r="J166" s="32"/>
      <c r="K166" s="33"/>
      <c r="L166" s="32"/>
      <c r="M166" s="35">
        <f>SUM(M167:M170)</f>
        <v>0</v>
      </c>
      <c r="N166" s="33"/>
      <c r="O166" s="32"/>
      <c r="P166" s="35">
        <f>SUM(P167:P170)</f>
        <v>0</v>
      </c>
      <c r="Q166" s="33"/>
    </row>
    <row r="167" spans="1:17" ht="48" x14ac:dyDescent="0.25">
      <c r="A167" s="36" t="s">
        <v>312</v>
      </c>
      <c r="B167" s="37" t="s">
        <v>313</v>
      </c>
      <c r="C167" s="38" t="s">
        <v>141</v>
      </c>
      <c r="D167" s="39">
        <v>3</v>
      </c>
      <c r="E167" s="40">
        <v>655.79235400000005</v>
      </c>
      <c r="F167" s="41">
        <v>0</v>
      </c>
      <c r="G167" s="41">
        <v>0</v>
      </c>
      <c r="H167" s="41">
        <f>D167+F167-G167</f>
        <v>3</v>
      </c>
      <c r="I167" s="42">
        <v>0</v>
      </c>
      <c r="J167" s="43">
        <f>I167*E167</f>
        <v>0</v>
      </c>
      <c r="K167" s="44">
        <f>I167/H167</f>
        <v>0</v>
      </c>
      <c r="L167" s="39">
        <f>IFERROR(VLOOKUP(A167,'MEMO CALCULO 08'!$B$8:$E$202,4,0),0)</f>
        <v>0</v>
      </c>
      <c r="M167" s="45">
        <f>L167*E167</f>
        <v>0</v>
      </c>
      <c r="N167" s="44">
        <f>L167/H167</f>
        <v>0</v>
      </c>
      <c r="O167" s="46">
        <f t="shared" ref="O167:Q170" si="58">I167+L167</f>
        <v>0</v>
      </c>
      <c r="P167" s="47">
        <f t="shared" si="58"/>
        <v>0</v>
      </c>
      <c r="Q167" s="48">
        <f t="shared" si="58"/>
        <v>0</v>
      </c>
    </row>
    <row r="168" spans="1:17" ht="48" x14ac:dyDescent="0.25">
      <c r="A168" s="36" t="s">
        <v>314</v>
      </c>
      <c r="B168" s="37" t="s">
        <v>315</v>
      </c>
      <c r="C168" s="38" t="s">
        <v>141</v>
      </c>
      <c r="D168" s="39">
        <v>1</v>
      </c>
      <c r="E168" s="40">
        <v>333.64380699999998</v>
      </c>
      <c r="F168" s="41">
        <v>0</v>
      </c>
      <c r="G168" s="41">
        <v>0</v>
      </c>
      <c r="H168" s="41">
        <f>D168+F168-G168</f>
        <v>1</v>
      </c>
      <c r="I168" s="42">
        <v>0</v>
      </c>
      <c r="J168" s="43">
        <f>I168*E168</f>
        <v>0</v>
      </c>
      <c r="K168" s="44">
        <f>I168/H168</f>
        <v>0</v>
      </c>
      <c r="L168" s="39">
        <f>IFERROR(VLOOKUP(A168,'MEMO CALCULO 08'!$B$8:$E$202,4,0),0)</f>
        <v>0</v>
      </c>
      <c r="M168" s="45">
        <f>L168*E168</f>
        <v>0</v>
      </c>
      <c r="N168" s="44">
        <f>L168/H168</f>
        <v>0</v>
      </c>
      <c r="O168" s="46">
        <f t="shared" si="58"/>
        <v>0</v>
      </c>
      <c r="P168" s="47">
        <f t="shared" si="58"/>
        <v>0</v>
      </c>
      <c r="Q168" s="48">
        <f t="shared" si="58"/>
        <v>0</v>
      </c>
    </row>
    <row r="169" spans="1:17" ht="48" x14ac:dyDescent="0.25">
      <c r="A169" s="36" t="s">
        <v>316</v>
      </c>
      <c r="B169" s="37" t="s">
        <v>317</v>
      </c>
      <c r="C169" s="38" t="s">
        <v>141</v>
      </c>
      <c r="D169" s="39">
        <v>1</v>
      </c>
      <c r="E169" s="40">
        <v>697.93348800000001</v>
      </c>
      <c r="F169" s="41">
        <v>0</v>
      </c>
      <c r="G169" s="41">
        <v>0</v>
      </c>
      <c r="H169" s="41">
        <f>D169+F169-G169</f>
        <v>1</v>
      </c>
      <c r="I169" s="42">
        <v>0</v>
      </c>
      <c r="J169" s="43">
        <f>I169*E169</f>
        <v>0</v>
      </c>
      <c r="K169" s="44">
        <f>I169/H169</f>
        <v>0</v>
      </c>
      <c r="L169" s="39">
        <f>IFERROR(VLOOKUP(A169,'MEMO CALCULO 08'!$B$8:$E$202,4,0),0)</f>
        <v>0</v>
      </c>
      <c r="M169" s="45">
        <f>L169*E169</f>
        <v>0</v>
      </c>
      <c r="N169" s="44">
        <f>L169/H169</f>
        <v>0</v>
      </c>
      <c r="O169" s="46">
        <f t="shared" si="58"/>
        <v>0</v>
      </c>
      <c r="P169" s="47">
        <f t="shared" si="58"/>
        <v>0</v>
      </c>
      <c r="Q169" s="48">
        <f t="shared" si="58"/>
        <v>0</v>
      </c>
    </row>
    <row r="170" spans="1:17" ht="15" x14ac:dyDescent="0.25">
      <c r="A170" s="36" t="s">
        <v>318</v>
      </c>
      <c r="B170" s="37" t="s">
        <v>319</v>
      </c>
      <c r="C170" s="38" t="s">
        <v>34</v>
      </c>
      <c r="D170" s="39">
        <v>1.77</v>
      </c>
      <c r="E170" s="40">
        <v>431.04779200000002</v>
      </c>
      <c r="F170" s="41">
        <v>0</v>
      </c>
      <c r="G170" s="41">
        <v>0</v>
      </c>
      <c r="H170" s="41">
        <f>D170+F170-G170</f>
        <v>1.77</v>
      </c>
      <c r="I170" s="42">
        <v>0</v>
      </c>
      <c r="J170" s="43">
        <f>I170*E170</f>
        <v>0</v>
      </c>
      <c r="K170" s="44">
        <f>I170/H170</f>
        <v>0</v>
      </c>
      <c r="L170" s="39">
        <f>IFERROR(VLOOKUP(A170,'MEMO CALCULO 08'!$B$8:$E$202,4,0),0)</f>
        <v>0</v>
      </c>
      <c r="M170" s="45">
        <f>L170*E170</f>
        <v>0</v>
      </c>
      <c r="N170" s="44">
        <f>L170/H170</f>
        <v>0</v>
      </c>
      <c r="O170" s="46">
        <f t="shared" si="58"/>
        <v>0</v>
      </c>
      <c r="P170" s="47">
        <f t="shared" si="58"/>
        <v>0</v>
      </c>
      <c r="Q170" s="48">
        <f t="shared" si="58"/>
        <v>0</v>
      </c>
    </row>
    <row r="171" spans="1:17" ht="15" x14ac:dyDescent="0.25">
      <c r="A171" s="27">
        <v>16</v>
      </c>
      <c r="B171" s="28" t="s">
        <v>320</v>
      </c>
      <c r="C171" s="29"/>
      <c r="D171" s="30"/>
      <c r="E171" s="49"/>
      <c r="F171" s="49"/>
      <c r="G171" s="49"/>
      <c r="H171" s="49"/>
      <c r="I171" s="31"/>
      <c r="J171" s="32"/>
      <c r="K171" s="33"/>
      <c r="L171" s="32"/>
      <c r="M171" s="35">
        <f>SUM(M172:M176)</f>
        <v>15512.399184939999</v>
      </c>
      <c r="N171" s="33"/>
      <c r="O171" s="32"/>
      <c r="P171" s="35">
        <f>SUM(P172:P176)</f>
        <v>60357.93825816999</v>
      </c>
      <c r="Q171" s="33"/>
    </row>
    <row r="172" spans="1:17" ht="36" x14ac:dyDescent="0.25">
      <c r="A172" s="36" t="s">
        <v>321</v>
      </c>
      <c r="B172" s="37" t="s">
        <v>322</v>
      </c>
      <c r="C172" s="38" t="s">
        <v>34</v>
      </c>
      <c r="D172" s="39">
        <v>18.22</v>
      </c>
      <c r="E172" s="40">
        <v>51.153906999999997</v>
      </c>
      <c r="F172" s="41">
        <v>0</v>
      </c>
      <c r="G172" s="41">
        <v>0</v>
      </c>
      <c r="H172" s="41">
        <f>D172+F172-G172</f>
        <v>18.22</v>
      </c>
      <c r="I172" s="42">
        <v>18.22</v>
      </c>
      <c r="J172" s="43">
        <f>I172*E172</f>
        <v>932.02418553999985</v>
      </c>
      <c r="K172" s="44">
        <f>I172/H172</f>
        <v>1</v>
      </c>
      <c r="L172" s="39">
        <f>IFERROR(VLOOKUP(A172,'MEMO CALCULO 08'!$B$8:$E$202,4,0),0)</f>
        <v>0</v>
      </c>
      <c r="M172" s="45">
        <f>L172*E172</f>
        <v>0</v>
      </c>
      <c r="N172" s="44">
        <f>L172/H172</f>
        <v>0</v>
      </c>
      <c r="O172" s="46">
        <f t="shared" ref="O172:Q176" si="59">I172+L172</f>
        <v>18.22</v>
      </c>
      <c r="P172" s="47">
        <f t="shared" si="59"/>
        <v>932.02418553999985</v>
      </c>
      <c r="Q172" s="48">
        <f t="shared" si="59"/>
        <v>1</v>
      </c>
    </row>
    <row r="173" spans="1:17" ht="24" x14ac:dyDescent="0.25">
      <c r="A173" s="36" t="s">
        <v>323</v>
      </c>
      <c r="B173" s="37" t="s">
        <v>324</v>
      </c>
      <c r="C173" s="38" t="s">
        <v>39</v>
      </c>
      <c r="D173" s="39">
        <v>13.8</v>
      </c>
      <c r="E173" s="40">
        <v>293.31256500000001</v>
      </c>
      <c r="F173" s="41">
        <v>0</v>
      </c>
      <c r="G173" s="41">
        <v>0</v>
      </c>
      <c r="H173" s="41">
        <f>D173+F173-G173</f>
        <v>13.8</v>
      </c>
      <c r="I173" s="42">
        <v>13.8</v>
      </c>
      <c r="J173" s="43">
        <f>I173*E173</f>
        <v>4047.7133970000004</v>
      </c>
      <c r="K173" s="44">
        <f>I173/H173</f>
        <v>1</v>
      </c>
      <c r="L173" s="39">
        <f>IFERROR(VLOOKUP(A173,'MEMO CALCULO 08'!$B$8:$E$202,4,0),0)</f>
        <v>0</v>
      </c>
      <c r="M173" s="45">
        <f>L173*E173</f>
        <v>0</v>
      </c>
      <c r="N173" s="44">
        <f>L173/H173</f>
        <v>0</v>
      </c>
      <c r="O173" s="46">
        <f t="shared" si="59"/>
        <v>13.8</v>
      </c>
      <c r="P173" s="47">
        <f t="shared" si="59"/>
        <v>4047.7133970000004</v>
      </c>
      <c r="Q173" s="48">
        <f t="shared" si="59"/>
        <v>1</v>
      </c>
    </row>
    <row r="174" spans="1:17" ht="48" x14ac:dyDescent="0.25">
      <c r="A174" s="36" t="s">
        <v>325</v>
      </c>
      <c r="B174" s="37" t="s">
        <v>326</v>
      </c>
      <c r="C174" s="38" t="s">
        <v>62</v>
      </c>
      <c r="D174" s="39">
        <v>563.67999999999995</v>
      </c>
      <c r="E174" s="40">
        <v>37.200617999999999</v>
      </c>
      <c r="F174" s="41">
        <v>407.791</v>
      </c>
      <c r="G174" s="41">
        <v>0</v>
      </c>
      <c r="H174" s="41">
        <f>D174+F174-G174</f>
        <v>971.471</v>
      </c>
      <c r="I174" s="42">
        <v>563.67999999999995</v>
      </c>
      <c r="J174" s="43">
        <f>I174*E174</f>
        <v>20969.244354239996</v>
      </c>
      <c r="K174" s="44">
        <f>I174/H174</f>
        <v>0.58023348097884542</v>
      </c>
      <c r="L174" s="39">
        <f>IFERROR(VLOOKUP(A174,'MEMO CALCULO 08'!$B$8:$E$202,4,0),0)</f>
        <v>407.79</v>
      </c>
      <c r="M174" s="45">
        <f>L174*E174</f>
        <v>15170.04001422</v>
      </c>
      <c r="N174" s="44">
        <f>L174/H174</f>
        <v>0.41976548965434896</v>
      </c>
      <c r="O174" s="46">
        <f t="shared" si="59"/>
        <v>971.47</v>
      </c>
      <c r="P174" s="47">
        <f t="shared" si="59"/>
        <v>36139.284368459994</v>
      </c>
      <c r="Q174" s="48">
        <f t="shared" si="59"/>
        <v>0.99999897063319443</v>
      </c>
    </row>
    <row r="175" spans="1:17" ht="15" x14ac:dyDescent="0.25">
      <c r="A175" s="36" t="s">
        <v>327</v>
      </c>
      <c r="B175" s="37" t="s">
        <v>328</v>
      </c>
      <c r="C175" s="38" t="s">
        <v>39</v>
      </c>
      <c r="D175" s="39">
        <v>92.9</v>
      </c>
      <c r="E175" s="40">
        <v>38.924906999999997</v>
      </c>
      <c r="F175" s="41">
        <v>0</v>
      </c>
      <c r="G175" s="41">
        <v>0</v>
      </c>
      <c r="H175" s="41">
        <f>D175+F175-G175</f>
        <v>92.9</v>
      </c>
      <c r="I175" s="42">
        <v>81.349999999999994</v>
      </c>
      <c r="J175" s="43">
        <f>I175*E175</f>
        <v>3166.5411844499995</v>
      </c>
      <c r="K175" s="44">
        <f>I175/H175</f>
        <v>0.8756727664155004</v>
      </c>
      <c r="L175" s="39">
        <f>IFERROR(VLOOKUP(A175,'MEMO CALCULO 08'!$B$8:$E$202,4,0),0)</f>
        <v>0</v>
      </c>
      <c r="M175" s="45">
        <f>L175*E175</f>
        <v>0</v>
      </c>
      <c r="N175" s="44">
        <f>L175/H175</f>
        <v>0</v>
      </c>
      <c r="O175" s="46">
        <f t="shared" si="59"/>
        <v>81.349999999999994</v>
      </c>
      <c r="P175" s="47">
        <f t="shared" si="59"/>
        <v>3166.5411844499995</v>
      </c>
      <c r="Q175" s="48">
        <f t="shared" si="59"/>
        <v>0.8756727664155004</v>
      </c>
    </row>
    <row r="176" spans="1:17" ht="36" x14ac:dyDescent="0.25">
      <c r="A176" s="36" t="s">
        <v>329</v>
      </c>
      <c r="B176" s="37" t="s">
        <v>330</v>
      </c>
      <c r="C176" s="38" t="s">
        <v>67</v>
      </c>
      <c r="D176" s="39">
        <v>272</v>
      </c>
      <c r="E176" s="40">
        <v>57.830941000000003</v>
      </c>
      <c r="F176" s="41">
        <v>5.9200000000000204</v>
      </c>
      <c r="G176" s="41">
        <v>0</v>
      </c>
      <c r="H176" s="41">
        <f>D176+F176-G176</f>
        <v>277.92</v>
      </c>
      <c r="I176" s="42">
        <v>272</v>
      </c>
      <c r="J176" s="43">
        <f>I176*E176</f>
        <v>15730.015952000002</v>
      </c>
      <c r="K176" s="44">
        <f>I176/H176</f>
        <v>0.97869890616004596</v>
      </c>
      <c r="L176" s="39">
        <f>IFERROR(VLOOKUP(A176,'MEMO CALCULO 08'!$B$8:$E$202,4,0),0)</f>
        <v>5.92</v>
      </c>
      <c r="M176" s="45">
        <f>L176*E176</f>
        <v>342.35917072000001</v>
      </c>
      <c r="N176" s="44">
        <f>L176/H176</f>
        <v>2.1301093839953943E-2</v>
      </c>
      <c r="O176" s="46">
        <f t="shared" si="59"/>
        <v>277.92</v>
      </c>
      <c r="P176" s="47">
        <f t="shared" si="59"/>
        <v>16072.375122720001</v>
      </c>
      <c r="Q176" s="48">
        <f t="shared" si="59"/>
        <v>0.99999999999999989</v>
      </c>
    </row>
    <row r="177" spans="1:17" ht="15" x14ac:dyDescent="0.25">
      <c r="A177" s="27">
        <v>17</v>
      </c>
      <c r="B177" s="28" t="s">
        <v>331</v>
      </c>
      <c r="C177" s="29"/>
      <c r="D177" s="30"/>
      <c r="E177" s="49"/>
      <c r="F177" s="49"/>
      <c r="G177" s="49"/>
      <c r="H177" s="49"/>
      <c r="I177" s="31"/>
      <c r="J177" s="32"/>
      <c r="K177" s="33"/>
      <c r="L177" s="32"/>
      <c r="M177" s="35">
        <f>SUM(M178:M181)</f>
        <v>0</v>
      </c>
      <c r="N177" s="33"/>
      <c r="O177" s="32"/>
      <c r="P177" s="35">
        <f>SUM(P178:P181)</f>
        <v>0</v>
      </c>
      <c r="Q177" s="33"/>
    </row>
    <row r="178" spans="1:17" ht="24" x14ac:dyDescent="0.25">
      <c r="A178" s="36" t="s">
        <v>332</v>
      </c>
      <c r="B178" s="37" t="s">
        <v>333</v>
      </c>
      <c r="C178" s="38" t="s">
        <v>141</v>
      </c>
      <c r="D178" s="39">
        <v>6</v>
      </c>
      <c r="E178" s="40">
        <v>30.682561</v>
      </c>
      <c r="F178" s="41">
        <v>0</v>
      </c>
      <c r="G178" s="41">
        <v>0</v>
      </c>
      <c r="H178" s="41">
        <f>D178+F178-G178</f>
        <v>6</v>
      </c>
      <c r="I178" s="42">
        <v>0</v>
      </c>
      <c r="J178" s="43">
        <f>I178*E178</f>
        <v>0</v>
      </c>
      <c r="K178" s="44">
        <f>I178/H178</f>
        <v>0</v>
      </c>
      <c r="L178" s="39">
        <f>IFERROR(VLOOKUP(A178,'MEMO CALCULO 08'!$B$8:$E$202,4,0),0)</f>
        <v>0</v>
      </c>
      <c r="M178" s="45">
        <f>L178*E178</f>
        <v>0</v>
      </c>
      <c r="N178" s="44">
        <f>L178/H178</f>
        <v>0</v>
      </c>
      <c r="O178" s="46">
        <f t="shared" ref="O178:Q181" si="60">I178+L178</f>
        <v>0</v>
      </c>
      <c r="P178" s="47">
        <f t="shared" si="60"/>
        <v>0</v>
      </c>
      <c r="Q178" s="48">
        <f t="shared" si="60"/>
        <v>0</v>
      </c>
    </row>
    <row r="179" spans="1:17" ht="36" x14ac:dyDescent="0.25">
      <c r="A179" s="36" t="s">
        <v>334</v>
      </c>
      <c r="B179" s="37" t="s">
        <v>335</v>
      </c>
      <c r="C179" s="38" t="s">
        <v>141</v>
      </c>
      <c r="D179" s="39">
        <v>3</v>
      </c>
      <c r="E179" s="40">
        <v>224.854623</v>
      </c>
      <c r="F179" s="41">
        <v>0</v>
      </c>
      <c r="G179" s="41">
        <v>0</v>
      </c>
      <c r="H179" s="41">
        <f>D179+F179-G179</f>
        <v>3</v>
      </c>
      <c r="I179" s="42">
        <v>0</v>
      </c>
      <c r="J179" s="43">
        <f>I179*E179</f>
        <v>0</v>
      </c>
      <c r="K179" s="44">
        <f>I179/H179</f>
        <v>0</v>
      </c>
      <c r="L179" s="39">
        <f>IFERROR(VLOOKUP(A179,'MEMO CALCULO 08'!$B$8:$E$202,4,0),0)</f>
        <v>0</v>
      </c>
      <c r="M179" s="45">
        <f>L179*E179</f>
        <v>0</v>
      </c>
      <c r="N179" s="44">
        <f>L179/H179</f>
        <v>0</v>
      </c>
      <c r="O179" s="46">
        <f t="shared" si="60"/>
        <v>0</v>
      </c>
      <c r="P179" s="47">
        <f t="shared" si="60"/>
        <v>0</v>
      </c>
      <c r="Q179" s="48">
        <f t="shared" si="60"/>
        <v>0</v>
      </c>
    </row>
    <row r="180" spans="1:17" ht="24" x14ac:dyDescent="0.25">
      <c r="A180" s="36" t="s">
        <v>336</v>
      </c>
      <c r="B180" s="37" t="s">
        <v>337</v>
      </c>
      <c r="C180" s="38" t="s">
        <v>39</v>
      </c>
      <c r="D180" s="39">
        <v>12</v>
      </c>
      <c r="E180" s="40">
        <v>376.99561199999999</v>
      </c>
      <c r="F180" s="41">
        <v>0</v>
      </c>
      <c r="G180" s="41">
        <v>0</v>
      </c>
      <c r="H180" s="41">
        <f>D180+F180-G180</f>
        <v>12</v>
      </c>
      <c r="I180" s="42">
        <v>0</v>
      </c>
      <c r="J180" s="43">
        <f>I180*E180</f>
        <v>0</v>
      </c>
      <c r="K180" s="44">
        <f>I180/H180</f>
        <v>0</v>
      </c>
      <c r="L180" s="39">
        <f>IFERROR(VLOOKUP(A180,'MEMO CALCULO 08'!$B$8:$E$202,4,0),0)</f>
        <v>0</v>
      </c>
      <c r="M180" s="45">
        <f>L180*E180</f>
        <v>0</v>
      </c>
      <c r="N180" s="44">
        <f>L180/H180</f>
        <v>0</v>
      </c>
      <c r="O180" s="46">
        <f t="shared" si="60"/>
        <v>0</v>
      </c>
      <c r="P180" s="47">
        <f t="shared" si="60"/>
        <v>0</v>
      </c>
      <c r="Q180" s="48">
        <f t="shared" si="60"/>
        <v>0</v>
      </c>
    </row>
    <row r="181" spans="1:17" ht="24" x14ac:dyDescent="0.25">
      <c r="A181" s="36" t="s">
        <v>338</v>
      </c>
      <c r="B181" s="37" t="s">
        <v>339</v>
      </c>
      <c r="C181" s="38" t="s">
        <v>141</v>
      </c>
      <c r="D181" s="39">
        <v>13</v>
      </c>
      <c r="E181" s="40">
        <v>272.32760100000002</v>
      </c>
      <c r="F181" s="41">
        <v>0</v>
      </c>
      <c r="G181" s="41">
        <v>0</v>
      </c>
      <c r="H181" s="41">
        <f>D181+F181-G181</f>
        <v>13</v>
      </c>
      <c r="I181" s="42">
        <v>0</v>
      </c>
      <c r="J181" s="43">
        <f>I181*E181</f>
        <v>0</v>
      </c>
      <c r="K181" s="44">
        <f>I181/H181</f>
        <v>0</v>
      </c>
      <c r="L181" s="39">
        <f>IFERROR(VLOOKUP(A181,'MEMO CALCULO 08'!$B$8:$E$202,4,0),0)</f>
        <v>0</v>
      </c>
      <c r="M181" s="45">
        <f>L181*E181</f>
        <v>0</v>
      </c>
      <c r="N181" s="44">
        <f>L181/H181</f>
        <v>0</v>
      </c>
      <c r="O181" s="46">
        <f t="shared" si="60"/>
        <v>0</v>
      </c>
      <c r="P181" s="47">
        <f t="shared" si="60"/>
        <v>0</v>
      </c>
      <c r="Q181" s="48">
        <f t="shared" si="60"/>
        <v>0</v>
      </c>
    </row>
    <row r="182" spans="1:17" ht="15" x14ac:dyDescent="0.25">
      <c r="A182" s="27">
        <v>18</v>
      </c>
      <c r="B182" s="28" t="s">
        <v>340</v>
      </c>
      <c r="C182" s="29"/>
      <c r="D182" s="30"/>
      <c r="E182" s="49"/>
      <c r="F182" s="49"/>
      <c r="G182" s="49"/>
      <c r="H182" s="49"/>
      <c r="I182" s="31"/>
      <c r="J182" s="32"/>
      <c r="K182" s="33"/>
      <c r="L182" s="32"/>
      <c r="M182" s="35">
        <f>SUM(M183:M191)</f>
        <v>0</v>
      </c>
      <c r="N182" s="33"/>
      <c r="O182" s="32"/>
      <c r="P182" s="35">
        <f>SUM(P183:P191)</f>
        <v>648.99302999999998</v>
      </c>
      <c r="Q182" s="33"/>
    </row>
    <row r="183" spans="1:17" ht="15" x14ac:dyDescent="0.25">
      <c r="A183" s="36" t="s">
        <v>341</v>
      </c>
      <c r="B183" s="37" t="s">
        <v>342</v>
      </c>
      <c r="C183" s="38" t="s">
        <v>141</v>
      </c>
      <c r="D183" s="39">
        <v>12</v>
      </c>
      <c r="E183" s="40">
        <v>25.876563999999998</v>
      </c>
      <c r="F183" s="41">
        <v>0</v>
      </c>
      <c r="G183" s="41">
        <v>0</v>
      </c>
      <c r="H183" s="41">
        <f t="shared" ref="H183:H191" si="61">D183+F183-G183</f>
        <v>12</v>
      </c>
      <c r="I183" s="42">
        <v>0</v>
      </c>
      <c r="J183" s="43">
        <f t="shared" ref="J183:J191" si="62">I183*E183</f>
        <v>0</v>
      </c>
      <c r="K183" s="44">
        <f t="shared" ref="K183:K191" si="63">I183/H183</f>
        <v>0</v>
      </c>
      <c r="L183" s="39">
        <f>IFERROR(VLOOKUP(A183,'MEMO CALCULO 08'!$B$8:$E$202,4,0),0)</f>
        <v>0</v>
      </c>
      <c r="M183" s="45">
        <f t="shared" ref="M183:M191" si="64">L183*E183</f>
        <v>0</v>
      </c>
      <c r="N183" s="44">
        <f t="shared" ref="N183:N191" si="65">L183/H183</f>
        <v>0</v>
      </c>
      <c r="O183" s="46">
        <f t="shared" ref="O183:O191" si="66">I183+L183</f>
        <v>0</v>
      </c>
      <c r="P183" s="47">
        <f t="shared" ref="P183:P191" si="67">J183+M183</f>
        <v>0</v>
      </c>
      <c r="Q183" s="48">
        <f t="shared" ref="Q183:Q191" si="68">K183+N183</f>
        <v>0</v>
      </c>
    </row>
    <row r="184" spans="1:17" ht="15" x14ac:dyDescent="0.25">
      <c r="A184" s="36" t="s">
        <v>343</v>
      </c>
      <c r="B184" s="37" t="s">
        <v>344</v>
      </c>
      <c r="C184" s="38" t="s">
        <v>141</v>
      </c>
      <c r="D184" s="39">
        <v>12</v>
      </c>
      <c r="E184" s="40">
        <v>12.754847</v>
      </c>
      <c r="F184" s="41">
        <v>0</v>
      </c>
      <c r="G184" s="41">
        <v>0</v>
      </c>
      <c r="H184" s="41">
        <f t="shared" si="61"/>
        <v>12</v>
      </c>
      <c r="I184" s="42">
        <v>0</v>
      </c>
      <c r="J184" s="43">
        <f t="shared" si="62"/>
        <v>0</v>
      </c>
      <c r="K184" s="44">
        <f t="shared" si="63"/>
        <v>0</v>
      </c>
      <c r="L184" s="39">
        <f>IFERROR(VLOOKUP(A184,'MEMO CALCULO 08'!$B$8:$E$202,4,0),0)</f>
        <v>0</v>
      </c>
      <c r="M184" s="45">
        <f t="shared" si="64"/>
        <v>0</v>
      </c>
      <c r="N184" s="44">
        <f t="shared" si="65"/>
        <v>0</v>
      </c>
      <c r="O184" s="46">
        <f t="shared" si="66"/>
        <v>0</v>
      </c>
      <c r="P184" s="47">
        <f t="shared" si="67"/>
        <v>0</v>
      </c>
      <c r="Q184" s="48">
        <f t="shared" si="68"/>
        <v>0</v>
      </c>
    </row>
    <row r="185" spans="1:17" ht="24" x14ac:dyDescent="0.25">
      <c r="A185" s="36" t="s">
        <v>345</v>
      </c>
      <c r="B185" s="37" t="s">
        <v>346</v>
      </c>
      <c r="C185" s="38" t="s">
        <v>39</v>
      </c>
      <c r="D185" s="39">
        <v>145</v>
      </c>
      <c r="E185" s="40">
        <v>4.4758139999999997</v>
      </c>
      <c r="F185" s="41">
        <v>0</v>
      </c>
      <c r="G185" s="41">
        <v>0</v>
      </c>
      <c r="H185" s="41">
        <f t="shared" si="61"/>
        <v>145</v>
      </c>
      <c r="I185" s="42">
        <v>145</v>
      </c>
      <c r="J185" s="43">
        <f t="shared" si="62"/>
        <v>648.99302999999998</v>
      </c>
      <c r="K185" s="44">
        <f t="shared" si="63"/>
        <v>1</v>
      </c>
      <c r="L185" s="39">
        <f>IFERROR(VLOOKUP(A185,'MEMO CALCULO 08'!$B$8:$E$202,4,0),0)</f>
        <v>0</v>
      </c>
      <c r="M185" s="45">
        <f t="shared" si="64"/>
        <v>0</v>
      </c>
      <c r="N185" s="44">
        <f t="shared" si="65"/>
        <v>0</v>
      </c>
      <c r="O185" s="46">
        <f t="shared" si="66"/>
        <v>145</v>
      </c>
      <c r="P185" s="47">
        <f t="shared" si="67"/>
        <v>648.99302999999998</v>
      </c>
      <c r="Q185" s="48">
        <f t="shared" si="68"/>
        <v>1</v>
      </c>
    </row>
    <row r="186" spans="1:17" ht="24" x14ac:dyDescent="0.25">
      <c r="A186" s="36" t="s">
        <v>347</v>
      </c>
      <c r="B186" s="37" t="s">
        <v>348</v>
      </c>
      <c r="C186" s="38" t="s">
        <v>141</v>
      </c>
      <c r="D186" s="39">
        <v>1</v>
      </c>
      <c r="E186" s="40">
        <v>1142.861195</v>
      </c>
      <c r="F186" s="41">
        <v>0</v>
      </c>
      <c r="G186" s="41">
        <v>0</v>
      </c>
      <c r="H186" s="41">
        <f t="shared" si="61"/>
        <v>1</v>
      </c>
      <c r="I186" s="42">
        <v>0</v>
      </c>
      <c r="J186" s="43">
        <f t="shared" si="62"/>
        <v>0</v>
      </c>
      <c r="K186" s="44">
        <f t="shared" si="63"/>
        <v>0</v>
      </c>
      <c r="L186" s="39">
        <f>IFERROR(VLOOKUP(A186,'MEMO CALCULO 08'!$B$8:$E$202,4,0),0)</f>
        <v>0</v>
      </c>
      <c r="M186" s="45">
        <f t="shared" si="64"/>
        <v>0</v>
      </c>
      <c r="N186" s="44">
        <f t="shared" si="65"/>
        <v>0</v>
      </c>
      <c r="O186" s="46">
        <f t="shared" si="66"/>
        <v>0</v>
      </c>
      <c r="P186" s="47">
        <f t="shared" si="67"/>
        <v>0</v>
      </c>
      <c r="Q186" s="48">
        <f t="shared" si="68"/>
        <v>0</v>
      </c>
    </row>
    <row r="187" spans="1:17" ht="15" x14ac:dyDescent="0.25">
      <c r="A187" s="36" t="s">
        <v>349</v>
      </c>
      <c r="B187" s="37" t="s">
        <v>350</v>
      </c>
      <c r="C187" s="38" t="s">
        <v>141</v>
      </c>
      <c r="D187" s="39">
        <v>1</v>
      </c>
      <c r="E187" s="40">
        <v>389.06563499999999</v>
      </c>
      <c r="F187" s="41">
        <v>0</v>
      </c>
      <c r="G187" s="41">
        <v>0</v>
      </c>
      <c r="H187" s="41">
        <f t="shared" si="61"/>
        <v>1</v>
      </c>
      <c r="I187" s="42">
        <v>0</v>
      </c>
      <c r="J187" s="43">
        <f t="shared" si="62"/>
        <v>0</v>
      </c>
      <c r="K187" s="44">
        <f t="shared" si="63"/>
        <v>0</v>
      </c>
      <c r="L187" s="39">
        <f>IFERROR(VLOOKUP(A187,'MEMO CALCULO 08'!$B$8:$E$202,4,0),0)</f>
        <v>0</v>
      </c>
      <c r="M187" s="45">
        <f t="shared" si="64"/>
        <v>0</v>
      </c>
      <c r="N187" s="44">
        <f t="shared" si="65"/>
        <v>0</v>
      </c>
      <c r="O187" s="46">
        <f t="shared" si="66"/>
        <v>0</v>
      </c>
      <c r="P187" s="47">
        <f t="shared" si="67"/>
        <v>0</v>
      </c>
      <c r="Q187" s="48">
        <f t="shared" si="68"/>
        <v>0</v>
      </c>
    </row>
    <row r="188" spans="1:17" ht="24" x14ac:dyDescent="0.25">
      <c r="A188" s="36" t="s">
        <v>351</v>
      </c>
      <c r="B188" s="37" t="s">
        <v>352</v>
      </c>
      <c r="C188" s="38" t="s">
        <v>141</v>
      </c>
      <c r="D188" s="39">
        <v>1</v>
      </c>
      <c r="E188" s="40">
        <v>648.87073999999996</v>
      </c>
      <c r="F188" s="41">
        <v>0</v>
      </c>
      <c r="G188" s="41">
        <v>0</v>
      </c>
      <c r="H188" s="41">
        <f t="shared" si="61"/>
        <v>1</v>
      </c>
      <c r="I188" s="42">
        <v>0</v>
      </c>
      <c r="J188" s="43">
        <f t="shared" si="62"/>
        <v>0</v>
      </c>
      <c r="K188" s="44">
        <f t="shared" si="63"/>
        <v>0</v>
      </c>
      <c r="L188" s="39">
        <f>IFERROR(VLOOKUP(A188,'MEMO CALCULO 08'!$B$8:$E$202,4,0),0)</f>
        <v>0</v>
      </c>
      <c r="M188" s="45">
        <f t="shared" si="64"/>
        <v>0</v>
      </c>
      <c r="N188" s="44">
        <f t="shared" si="65"/>
        <v>0</v>
      </c>
      <c r="O188" s="46">
        <f t="shared" si="66"/>
        <v>0</v>
      </c>
      <c r="P188" s="47">
        <f t="shared" si="67"/>
        <v>0</v>
      </c>
      <c r="Q188" s="48">
        <f t="shared" si="68"/>
        <v>0</v>
      </c>
    </row>
    <row r="189" spans="1:17" ht="24" x14ac:dyDescent="0.25">
      <c r="A189" s="36" t="s">
        <v>353</v>
      </c>
      <c r="B189" s="37" t="s">
        <v>354</v>
      </c>
      <c r="C189" s="38" t="s">
        <v>141</v>
      </c>
      <c r="D189" s="39">
        <v>2</v>
      </c>
      <c r="E189" s="40">
        <v>2577.9832609999999</v>
      </c>
      <c r="F189" s="41">
        <v>0</v>
      </c>
      <c r="G189" s="41">
        <v>0</v>
      </c>
      <c r="H189" s="41">
        <f t="shared" si="61"/>
        <v>2</v>
      </c>
      <c r="I189" s="42">
        <v>0</v>
      </c>
      <c r="J189" s="43">
        <f t="shared" si="62"/>
        <v>0</v>
      </c>
      <c r="K189" s="44">
        <f t="shared" si="63"/>
        <v>0</v>
      </c>
      <c r="L189" s="39">
        <f>IFERROR(VLOOKUP(A189,'MEMO CALCULO 08'!$B$8:$E$202,4,0),0)</f>
        <v>0</v>
      </c>
      <c r="M189" s="45">
        <f t="shared" si="64"/>
        <v>0</v>
      </c>
      <c r="N189" s="44">
        <f t="shared" si="65"/>
        <v>0</v>
      </c>
      <c r="O189" s="46">
        <f t="shared" si="66"/>
        <v>0</v>
      </c>
      <c r="P189" s="47">
        <f t="shared" si="67"/>
        <v>0</v>
      </c>
      <c r="Q189" s="48">
        <f t="shared" si="68"/>
        <v>0</v>
      </c>
    </row>
    <row r="190" spans="1:17" ht="24" x14ac:dyDescent="0.25">
      <c r="A190" s="36" t="s">
        <v>355</v>
      </c>
      <c r="B190" s="37" t="s">
        <v>356</v>
      </c>
      <c r="C190" s="38" t="s">
        <v>141</v>
      </c>
      <c r="D190" s="39">
        <v>1</v>
      </c>
      <c r="E190" s="40">
        <v>50.383479999999999</v>
      </c>
      <c r="F190" s="41">
        <v>0</v>
      </c>
      <c r="G190" s="41">
        <v>0</v>
      </c>
      <c r="H190" s="41">
        <f t="shared" si="61"/>
        <v>1</v>
      </c>
      <c r="I190" s="42">
        <v>0</v>
      </c>
      <c r="J190" s="43">
        <f t="shared" si="62"/>
        <v>0</v>
      </c>
      <c r="K190" s="44">
        <f t="shared" si="63"/>
        <v>0</v>
      </c>
      <c r="L190" s="39">
        <f>IFERROR(VLOOKUP(A190,'MEMO CALCULO 08'!$B$8:$E$202,4,0),0)</f>
        <v>0</v>
      </c>
      <c r="M190" s="45">
        <f t="shared" si="64"/>
        <v>0</v>
      </c>
      <c r="N190" s="44">
        <f t="shared" si="65"/>
        <v>0</v>
      </c>
      <c r="O190" s="46">
        <f t="shared" si="66"/>
        <v>0</v>
      </c>
      <c r="P190" s="47">
        <f t="shared" si="67"/>
        <v>0</v>
      </c>
      <c r="Q190" s="48">
        <f t="shared" si="68"/>
        <v>0</v>
      </c>
    </row>
    <row r="191" spans="1:17" ht="24" x14ac:dyDescent="0.25">
      <c r="A191" s="36" t="s">
        <v>357</v>
      </c>
      <c r="B191" s="37" t="s">
        <v>358</v>
      </c>
      <c r="C191" s="38" t="s">
        <v>141</v>
      </c>
      <c r="D191" s="39">
        <v>1</v>
      </c>
      <c r="E191" s="40">
        <v>119.64853600000001</v>
      </c>
      <c r="F191" s="41">
        <v>0</v>
      </c>
      <c r="G191" s="41">
        <v>0</v>
      </c>
      <c r="H191" s="41">
        <f t="shared" si="61"/>
        <v>1</v>
      </c>
      <c r="I191" s="42">
        <v>0</v>
      </c>
      <c r="J191" s="43">
        <f t="shared" si="62"/>
        <v>0</v>
      </c>
      <c r="K191" s="44">
        <f t="shared" si="63"/>
        <v>0</v>
      </c>
      <c r="L191" s="39">
        <f>IFERROR(VLOOKUP(A191,'MEMO CALCULO 08'!$B$8:$E$202,4,0),0)</f>
        <v>0</v>
      </c>
      <c r="M191" s="45">
        <f t="shared" si="64"/>
        <v>0</v>
      </c>
      <c r="N191" s="44">
        <f t="shared" si="65"/>
        <v>0</v>
      </c>
      <c r="O191" s="46">
        <f t="shared" si="66"/>
        <v>0</v>
      </c>
      <c r="P191" s="47">
        <f t="shared" si="67"/>
        <v>0</v>
      </c>
      <c r="Q191" s="48">
        <f t="shared" si="68"/>
        <v>0</v>
      </c>
    </row>
    <row r="192" spans="1:17" ht="15" x14ac:dyDescent="0.25">
      <c r="A192" s="27">
        <v>19</v>
      </c>
      <c r="B192" s="28" t="s">
        <v>359</v>
      </c>
      <c r="C192" s="29"/>
      <c r="D192" s="30"/>
      <c r="E192" s="49"/>
      <c r="F192" s="49"/>
      <c r="G192" s="49"/>
      <c r="H192" s="49"/>
      <c r="I192" s="31"/>
      <c r="J192" s="32"/>
      <c r="K192" s="33"/>
      <c r="L192" s="32"/>
      <c r="M192" s="35">
        <f>SUM(M193:M196)</f>
        <v>107818.95079366866</v>
      </c>
      <c r="N192" s="33"/>
      <c r="O192" s="32"/>
      <c r="P192" s="35">
        <f>SUM(P193:P196)</f>
        <v>140512.176194956</v>
      </c>
      <c r="Q192" s="33"/>
    </row>
    <row r="193" spans="1:18" ht="15" x14ac:dyDescent="0.25">
      <c r="A193" s="36" t="s">
        <v>360</v>
      </c>
      <c r="B193" s="37" t="s">
        <v>361</v>
      </c>
      <c r="C193" s="38" t="s">
        <v>34</v>
      </c>
      <c r="D193" s="39">
        <v>247.19</v>
      </c>
      <c r="E193" s="40">
        <v>13.292923</v>
      </c>
      <c r="F193" s="41">
        <v>0</v>
      </c>
      <c r="G193" s="41">
        <v>0</v>
      </c>
      <c r="H193" s="41">
        <f>D193+F193-G193</f>
        <v>247.19</v>
      </c>
      <c r="I193" s="42">
        <v>0</v>
      </c>
      <c r="J193" s="43">
        <f>I193*E193</f>
        <v>0</v>
      </c>
      <c r="K193" s="44">
        <f>I193/H193</f>
        <v>0</v>
      </c>
      <c r="L193" s="39">
        <f>IFERROR(VLOOKUP(A193,'MEMO CALCULO 08'!$B$8:$E$202,4,0),0)</f>
        <v>0</v>
      </c>
      <c r="M193" s="45">
        <f>L193*E193</f>
        <v>0</v>
      </c>
      <c r="N193" s="44">
        <f>L193/H193</f>
        <v>0</v>
      </c>
      <c r="O193" s="46">
        <f t="shared" ref="O193:Q196" si="69">I193+L193</f>
        <v>0</v>
      </c>
      <c r="P193" s="47">
        <f t="shared" si="69"/>
        <v>0</v>
      </c>
      <c r="Q193" s="48">
        <f t="shared" si="69"/>
        <v>0</v>
      </c>
    </row>
    <row r="194" spans="1:18" ht="36" x14ac:dyDescent="0.25">
      <c r="A194" s="36" t="s">
        <v>362</v>
      </c>
      <c r="B194" s="37" t="s">
        <v>363</v>
      </c>
      <c r="C194" s="38" t="s">
        <v>141</v>
      </c>
      <c r="D194" s="39">
        <v>1</v>
      </c>
      <c r="E194" s="40">
        <v>1669.539767</v>
      </c>
      <c r="F194" s="41">
        <v>0</v>
      </c>
      <c r="G194" s="41">
        <v>0</v>
      </c>
      <c r="H194" s="41">
        <f>D194+F194-G194</f>
        <v>1</v>
      </c>
      <c r="I194" s="42">
        <v>0</v>
      </c>
      <c r="J194" s="43">
        <f>I194*E194</f>
        <v>0</v>
      </c>
      <c r="K194" s="44">
        <f>I194/H194</f>
        <v>0</v>
      </c>
      <c r="L194" s="39">
        <f>IFERROR(VLOOKUP(A194,'MEMO CALCULO 08'!$B$8:$E$202,4,0),0)</f>
        <v>0</v>
      </c>
      <c r="M194" s="45">
        <f>L194*E194</f>
        <v>0</v>
      </c>
      <c r="N194" s="44">
        <f>L194/H194</f>
        <v>0</v>
      </c>
      <c r="O194" s="46">
        <f t="shared" si="69"/>
        <v>0</v>
      </c>
      <c r="P194" s="47">
        <f t="shared" si="69"/>
        <v>0</v>
      </c>
      <c r="Q194" s="48">
        <f t="shared" si="69"/>
        <v>0</v>
      </c>
    </row>
    <row r="195" spans="1:18" ht="36" x14ac:dyDescent="0.25">
      <c r="A195" s="36" t="s">
        <v>364</v>
      </c>
      <c r="B195" s="37" t="s">
        <v>365</v>
      </c>
      <c r="C195" s="38" t="s">
        <v>67</v>
      </c>
      <c r="D195" s="39">
        <v>10.75</v>
      </c>
      <c r="E195" s="40">
        <v>219.620611</v>
      </c>
      <c r="F195" s="41">
        <v>0</v>
      </c>
      <c r="G195" s="41">
        <v>0</v>
      </c>
      <c r="H195" s="41">
        <f>D195+F195-G195</f>
        <v>10.75</v>
      </c>
      <c r="I195" s="42">
        <v>0</v>
      </c>
      <c r="J195" s="43">
        <f>I195*E195</f>
        <v>0</v>
      </c>
      <c r="K195" s="44">
        <f>I195/H195</f>
        <v>0</v>
      </c>
      <c r="L195" s="39">
        <f>IFERROR(VLOOKUP(A195,'MEMO CALCULO 08'!$B$8:$E$202,4,0),0)</f>
        <v>0</v>
      </c>
      <c r="M195" s="45">
        <f>L195*E195</f>
        <v>0</v>
      </c>
      <c r="N195" s="44">
        <f>L195/H195</f>
        <v>0</v>
      </c>
      <c r="O195" s="46">
        <f t="shared" si="69"/>
        <v>0</v>
      </c>
      <c r="P195" s="47">
        <f t="shared" si="69"/>
        <v>0</v>
      </c>
      <c r="Q195" s="48">
        <f t="shared" si="69"/>
        <v>0</v>
      </c>
    </row>
    <row r="196" spans="1:18" ht="48" x14ac:dyDescent="0.25">
      <c r="A196" s="36" t="s">
        <v>366</v>
      </c>
      <c r="B196" s="37" t="s">
        <v>367</v>
      </c>
      <c r="C196" s="38" t="s">
        <v>67</v>
      </c>
      <c r="D196" s="39">
        <v>262.97000000000003</v>
      </c>
      <c r="E196" s="40">
        <v>582.14432694599998</v>
      </c>
      <c r="F196" s="41">
        <v>0</v>
      </c>
      <c r="G196" s="41">
        <v>0</v>
      </c>
      <c r="H196" s="41">
        <f>D196+F196-G196</f>
        <v>262.97000000000003</v>
      </c>
      <c r="I196" s="42">
        <v>56.16</v>
      </c>
      <c r="J196" s="43">
        <f>I196*E196</f>
        <v>32693.225401287356</v>
      </c>
      <c r="K196" s="44">
        <f>I196/H196</f>
        <v>0.21356048218427953</v>
      </c>
      <c r="L196" s="39">
        <f>IFERROR(VLOOKUP(A196,'MEMO CALCULO 08'!$B$8:$E$202,4,0),0)</f>
        <v>185.21</v>
      </c>
      <c r="M196" s="45">
        <f>L196*E196</f>
        <v>107818.95079366866</v>
      </c>
      <c r="N196" s="44">
        <f>L196/H196</f>
        <v>0.70430087082176673</v>
      </c>
      <c r="O196" s="46">
        <f t="shared" si="69"/>
        <v>241.37</v>
      </c>
      <c r="P196" s="47">
        <f t="shared" si="69"/>
        <v>140512.176194956</v>
      </c>
      <c r="Q196" s="48">
        <f t="shared" si="69"/>
        <v>0.91786135300604621</v>
      </c>
    </row>
    <row r="197" spans="1:18" ht="15" x14ac:dyDescent="0.25">
      <c r="A197" s="27">
        <v>20</v>
      </c>
      <c r="B197" s="28" t="s">
        <v>368</v>
      </c>
      <c r="C197" s="29"/>
      <c r="D197" s="30"/>
      <c r="E197" s="49"/>
      <c r="F197" s="49"/>
      <c r="G197" s="49"/>
      <c r="H197" s="49"/>
      <c r="I197" s="31"/>
      <c r="J197" s="32"/>
      <c r="K197" s="33"/>
      <c r="L197" s="32"/>
      <c r="M197" s="35">
        <f>SUM(M198)</f>
        <v>9824.4739126657114</v>
      </c>
      <c r="N197" s="33"/>
      <c r="O197" s="32"/>
      <c r="P197" s="35">
        <f>SUM(P198)</f>
        <v>35245.548621122733</v>
      </c>
      <c r="Q197" s="33"/>
    </row>
    <row r="198" spans="1:18" ht="15" x14ac:dyDescent="0.25">
      <c r="A198" s="36" t="s">
        <v>369</v>
      </c>
      <c r="B198" s="37" t="s">
        <v>370</v>
      </c>
      <c r="C198" s="38" t="s">
        <v>141</v>
      </c>
      <c r="D198" s="39">
        <v>1</v>
      </c>
      <c r="E198" s="40">
        <v>43853.609786000001</v>
      </c>
      <c r="F198" s="41">
        <v>0</v>
      </c>
      <c r="G198" s="41">
        <v>0</v>
      </c>
      <c r="H198" s="41">
        <f>D198+F198-G198</f>
        <v>1</v>
      </c>
      <c r="I198" s="42">
        <v>0.57968032352430299</v>
      </c>
      <c r="J198" s="43">
        <f>I198*E198</f>
        <v>25421.074708457021</v>
      </c>
      <c r="K198" s="44">
        <f>I198/H198</f>
        <v>0.57968032352430299</v>
      </c>
      <c r="L198" s="39">
        <f>IFERROR(VLOOKUP(A198,'MEMO CALCULO 08'!$B$8:$E$202,4,0),0)</f>
        <v>0.22402885328272601</v>
      </c>
      <c r="M198" s="45">
        <f>L198*E198</f>
        <v>9824.4739126657114</v>
      </c>
      <c r="N198" s="44">
        <f>L198/H198</f>
        <v>0.22402885328272601</v>
      </c>
      <c r="O198" s="46">
        <f>I198+L198</f>
        <v>0.80370917680702902</v>
      </c>
      <c r="P198" s="47">
        <f>J198+M198</f>
        <v>35245.548621122733</v>
      </c>
      <c r="Q198" s="48">
        <f>K198+N198</f>
        <v>0.80370917680702902</v>
      </c>
      <c r="R198" s="61"/>
    </row>
    <row r="199" spans="1:18" ht="15" x14ac:dyDescent="0.25">
      <c r="A199" s="27">
        <v>21</v>
      </c>
      <c r="B199" s="28" t="s">
        <v>371</v>
      </c>
      <c r="C199" s="29"/>
      <c r="D199" s="30"/>
      <c r="E199" s="49"/>
      <c r="F199" s="49"/>
      <c r="G199" s="49"/>
      <c r="H199" s="49"/>
      <c r="I199" s="31"/>
      <c r="J199" s="32"/>
      <c r="K199" s="33"/>
      <c r="L199" s="32"/>
      <c r="M199" s="35">
        <f>SUM(M200:M223)</f>
        <v>15613.864022846012</v>
      </c>
      <c r="N199" s="33"/>
      <c r="O199" s="32"/>
      <c r="P199" s="35">
        <f>SUM(P200:P223)</f>
        <v>15613.864022846012</v>
      </c>
      <c r="Q199" s="33"/>
    </row>
    <row r="200" spans="1:18" ht="36" x14ac:dyDescent="0.25">
      <c r="A200" s="36" t="s">
        <v>372</v>
      </c>
      <c r="B200" s="37" t="s">
        <v>373</v>
      </c>
      <c r="C200" s="38" t="s">
        <v>34</v>
      </c>
      <c r="D200" s="39"/>
      <c r="E200" s="40">
        <v>106.035143127148</v>
      </c>
      <c r="F200" s="41">
        <v>7.5359999999999996</v>
      </c>
      <c r="G200" s="41">
        <v>0</v>
      </c>
      <c r="H200" s="41">
        <f t="shared" ref="H200:H223" si="70">D200+F200-G200</f>
        <v>7.5359999999999996</v>
      </c>
      <c r="I200" s="42">
        <v>0</v>
      </c>
      <c r="J200" s="43">
        <f t="shared" ref="J200:J223" si="71">I200*E200</f>
        <v>0</v>
      </c>
      <c r="K200" s="44">
        <f t="shared" ref="K200:K223" si="72">I200/H200</f>
        <v>0</v>
      </c>
      <c r="L200" s="39">
        <f>IFERROR(VLOOKUP(A200,'MEMO CALCULO 08'!$B$8:$E$202,4,0),0)</f>
        <v>0</v>
      </c>
      <c r="M200" s="45">
        <f t="shared" ref="M200:M223" si="73">L200*E200</f>
        <v>0</v>
      </c>
      <c r="N200" s="44">
        <f t="shared" ref="N200:N223" si="74">L200/H200</f>
        <v>0</v>
      </c>
      <c r="O200" s="46">
        <f t="shared" ref="O200:O223" si="75">I200+L200</f>
        <v>0</v>
      </c>
      <c r="P200" s="47">
        <f t="shared" ref="P200:P223" si="76">J200+M200</f>
        <v>0</v>
      </c>
      <c r="Q200" s="48">
        <f t="shared" ref="Q200:Q223" si="77">K200+N200</f>
        <v>0</v>
      </c>
      <c r="R200" s="61"/>
    </row>
    <row r="201" spans="1:18" ht="15" x14ac:dyDescent="0.25">
      <c r="A201" s="36" t="s">
        <v>374</v>
      </c>
      <c r="B201" s="37" t="s">
        <v>375</v>
      </c>
      <c r="C201" s="38" t="s">
        <v>39</v>
      </c>
      <c r="D201" s="39"/>
      <c r="E201" s="40">
        <v>103.410344281094</v>
      </c>
      <c r="F201" s="41">
        <v>28.79</v>
      </c>
      <c r="G201" s="41">
        <v>0</v>
      </c>
      <c r="H201" s="41">
        <f t="shared" si="70"/>
        <v>28.79</v>
      </c>
      <c r="I201" s="42">
        <v>0</v>
      </c>
      <c r="J201" s="43">
        <f t="shared" si="71"/>
        <v>0</v>
      </c>
      <c r="K201" s="44">
        <f t="shared" si="72"/>
        <v>0</v>
      </c>
      <c r="L201" s="39">
        <f>IFERROR(VLOOKUP(A201,'MEMO CALCULO 08'!$B$8:$E$202,4,0),0)</f>
        <v>28.790000000000006</v>
      </c>
      <c r="M201" s="45">
        <f t="shared" si="73"/>
        <v>2977.1838118526966</v>
      </c>
      <c r="N201" s="44">
        <f t="shared" si="74"/>
        <v>1.0000000000000002</v>
      </c>
      <c r="O201" s="46">
        <f t="shared" si="75"/>
        <v>28.790000000000006</v>
      </c>
      <c r="P201" s="47">
        <f t="shared" si="76"/>
        <v>2977.1838118526966</v>
      </c>
      <c r="Q201" s="48">
        <f t="shared" si="77"/>
        <v>1.0000000000000002</v>
      </c>
      <c r="R201" s="61"/>
    </row>
    <row r="202" spans="1:18" ht="15" x14ac:dyDescent="0.25">
      <c r="A202" s="36" t="s">
        <v>376</v>
      </c>
      <c r="B202" s="37" t="s">
        <v>377</v>
      </c>
      <c r="C202" s="38" t="s">
        <v>39</v>
      </c>
      <c r="D202" s="39"/>
      <c r="E202" s="40">
        <v>155.968814664685</v>
      </c>
      <c r="F202" s="41">
        <v>72.8</v>
      </c>
      <c r="G202" s="41">
        <v>0</v>
      </c>
      <c r="H202" s="41">
        <f t="shared" si="70"/>
        <v>72.8</v>
      </c>
      <c r="I202" s="42">
        <v>0</v>
      </c>
      <c r="J202" s="43">
        <f t="shared" si="71"/>
        <v>0</v>
      </c>
      <c r="K202" s="44">
        <f t="shared" si="72"/>
        <v>0</v>
      </c>
      <c r="L202" s="39">
        <f>IFERROR(VLOOKUP(A202,'MEMO CALCULO 08'!$B$8:$E$202,4,0),0)</f>
        <v>72.8</v>
      </c>
      <c r="M202" s="45">
        <f t="shared" si="73"/>
        <v>11354.529707589067</v>
      </c>
      <c r="N202" s="44">
        <f t="shared" si="74"/>
        <v>1</v>
      </c>
      <c r="O202" s="46">
        <f t="shared" si="75"/>
        <v>72.8</v>
      </c>
      <c r="P202" s="47">
        <f t="shared" si="76"/>
        <v>11354.529707589067</v>
      </c>
      <c r="Q202" s="48">
        <f t="shared" si="77"/>
        <v>1</v>
      </c>
      <c r="R202" s="61"/>
    </row>
    <row r="203" spans="1:18" ht="15" x14ac:dyDescent="0.25">
      <c r="A203" s="36" t="s">
        <v>378</v>
      </c>
      <c r="B203" s="37" t="s">
        <v>379</v>
      </c>
      <c r="C203" s="38" t="s">
        <v>34</v>
      </c>
      <c r="D203" s="39"/>
      <c r="E203" s="40">
        <v>17.4313564391821</v>
      </c>
      <c r="F203" s="41">
        <v>13.103999999999999</v>
      </c>
      <c r="G203" s="41">
        <v>0</v>
      </c>
      <c r="H203" s="41">
        <f t="shared" si="70"/>
        <v>13.103999999999999</v>
      </c>
      <c r="I203" s="42">
        <v>0</v>
      </c>
      <c r="J203" s="43">
        <f t="shared" si="71"/>
        <v>0</v>
      </c>
      <c r="K203" s="44">
        <f t="shared" si="72"/>
        <v>0</v>
      </c>
      <c r="L203" s="39">
        <f>IFERROR(VLOOKUP(A203,'MEMO CALCULO 08'!$B$8:$E$202,4,0),0)</f>
        <v>13.103999999999999</v>
      </c>
      <c r="M203" s="45">
        <f t="shared" si="73"/>
        <v>228.42049477904223</v>
      </c>
      <c r="N203" s="44">
        <f t="shared" si="74"/>
        <v>1</v>
      </c>
      <c r="O203" s="46">
        <f t="shared" si="75"/>
        <v>13.103999999999999</v>
      </c>
      <c r="P203" s="47">
        <f t="shared" si="76"/>
        <v>228.42049477904223</v>
      </c>
      <c r="Q203" s="48">
        <f t="shared" si="77"/>
        <v>1</v>
      </c>
      <c r="R203" s="61"/>
    </row>
    <row r="204" spans="1:18" ht="24" x14ac:dyDescent="0.25">
      <c r="A204" s="36" t="s">
        <v>380</v>
      </c>
      <c r="B204" s="37" t="s">
        <v>381</v>
      </c>
      <c r="C204" s="38" t="s">
        <v>34</v>
      </c>
      <c r="D204" s="39"/>
      <c r="E204" s="40">
        <v>15.277675334727199</v>
      </c>
      <c r="F204" s="41">
        <v>11.064</v>
      </c>
      <c r="G204" s="41">
        <v>0</v>
      </c>
      <c r="H204" s="41">
        <f t="shared" si="70"/>
        <v>11.064</v>
      </c>
      <c r="I204" s="42">
        <v>0</v>
      </c>
      <c r="J204" s="43">
        <f t="shared" si="71"/>
        <v>0</v>
      </c>
      <c r="K204" s="44">
        <f t="shared" si="72"/>
        <v>0</v>
      </c>
      <c r="L204" s="39">
        <f>IFERROR(VLOOKUP(A204,'MEMO CALCULO 08'!$B$8:$E$202,4,0),0)</f>
        <v>0</v>
      </c>
      <c r="M204" s="45">
        <f t="shared" si="73"/>
        <v>0</v>
      </c>
      <c r="N204" s="44">
        <f t="shared" si="74"/>
        <v>0</v>
      </c>
      <c r="O204" s="46">
        <f t="shared" si="75"/>
        <v>0</v>
      </c>
      <c r="P204" s="47">
        <f t="shared" si="76"/>
        <v>0</v>
      </c>
      <c r="Q204" s="48">
        <f t="shared" si="77"/>
        <v>0</v>
      </c>
      <c r="R204" s="61"/>
    </row>
    <row r="205" spans="1:18" ht="24" x14ac:dyDescent="0.25">
      <c r="A205" s="36" t="s">
        <v>382</v>
      </c>
      <c r="B205" s="37" t="s">
        <v>383</v>
      </c>
      <c r="C205" s="38" t="s">
        <v>34</v>
      </c>
      <c r="D205" s="39"/>
      <c r="E205" s="40">
        <v>73.090552482439307</v>
      </c>
      <c r="F205" s="41">
        <v>11.064</v>
      </c>
      <c r="G205" s="41">
        <v>0</v>
      </c>
      <c r="H205" s="41">
        <f t="shared" si="70"/>
        <v>11.064</v>
      </c>
      <c r="I205" s="42">
        <v>0</v>
      </c>
      <c r="J205" s="43">
        <f t="shared" si="71"/>
        <v>0</v>
      </c>
      <c r="K205" s="44">
        <f t="shared" si="72"/>
        <v>0</v>
      </c>
      <c r="L205" s="39">
        <f>IFERROR(VLOOKUP(A205,'MEMO CALCULO 08'!$B$8:$E$202,4,0),0)</f>
        <v>0</v>
      </c>
      <c r="M205" s="45">
        <f t="shared" si="73"/>
        <v>0</v>
      </c>
      <c r="N205" s="44">
        <f t="shared" si="74"/>
        <v>0</v>
      </c>
      <c r="O205" s="46">
        <f t="shared" si="75"/>
        <v>0</v>
      </c>
      <c r="P205" s="47">
        <f t="shared" si="76"/>
        <v>0</v>
      </c>
      <c r="Q205" s="48">
        <f t="shared" si="77"/>
        <v>0</v>
      </c>
      <c r="R205" s="61"/>
    </row>
    <row r="206" spans="1:18" ht="48" x14ac:dyDescent="0.25">
      <c r="A206" s="36" t="s">
        <v>384</v>
      </c>
      <c r="B206" s="37" t="s">
        <v>385</v>
      </c>
      <c r="C206" s="38" t="s">
        <v>34</v>
      </c>
      <c r="D206" s="39"/>
      <c r="E206" s="40">
        <v>19.629905899979899</v>
      </c>
      <c r="F206" s="41">
        <v>261.58</v>
      </c>
      <c r="G206" s="41">
        <v>0</v>
      </c>
      <c r="H206" s="41">
        <f t="shared" si="70"/>
        <v>261.58</v>
      </c>
      <c r="I206" s="42">
        <v>0</v>
      </c>
      <c r="J206" s="43">
        <f t="shared" si="71"/>
        <v>0</v>
      </c>
      <c r="K206" s="44">
        <f t="shared" si="72"/>
        <v>0</v>
      </c>
      <c r="L206" s="39">
        <f>IFERROR(VLOOKUP(A206,'MEMO CALCULO 08'!$B$8:$E$202,4,0),0)</f>
        <v>0</v>
      </c>
      <c r="M206" s="45">
        <f t="shared" si="73"/>
        <v>0</v>
      </c>
      <c r="N206" s="44">
        <f t="shared" si="74"/>
        <v>0</v>
      </c>
      <c r="O206" s="46">
        <f t="shared" si="75"/>
        <v>0</v>
      </c>
      <c r="P206" s="47">
        <f t="shared" si="76"/>
        <v>0</v>
      </c>
      <c r="Q206" s="48">
        <f t="shared" si="77"/>
        <v>0</v>
      </c>
      <c r="R206" s="61"/>
    </row>
    <row r="207" spans="1:18" ht="24" x14ac:dyDescent="0.25">
      <c r="A207" s="36" t="s">
        <v>386</v>
      </c>
      <c r="B207" s="37" t="s">
        <v>387</v>
      </c>
      <c r="C207" s="38" t="s">
        <v>34</v>
      </c>
      <c r="D207" s="39"/>
      <c r="E207" s="40">
        <v>42.916582841898801</v>
      </c>
      <c r="F207" s="41">
        <v>213.91</v>
      </c>
      <c r="G207" s="41">
        <v>0</v>
      </c>
      <c r="H207" s="41">
        <f t="shared" si="70"/>
        <v>213.91</v>
      </c>
      <c r="I207" s="42">
        <v>0</v>
      </c>
      <c r="J207" s="43">
        <f t="shared" si="71"/>
        <v>0</v>
      </c>
      <c r="K207" s="44">
        <f t="shared" si="72"/>
        <v>0</v>
      </c>
      <c r="L207" s="39">
        <f>IFERROR(VLOOKUP(A207,'MEMO CALCULO 08'!$B$8:$E$202,4,0),0)</f>
        <v>0</v>
      </c>
      <c r="M207" s="45">
        <f t="shared" si="73"/>
        <v>0</v>
      </c>
      <c r="N207" s="44">
        <f t="shared" si="74"/>
        <v>0</v>
      </c>
      <c r="O207" s="46">
        <f t="shared" si="75"/>
        <v>0</v>
      </c>
      <c r="P207" s="47">
        <f t="shared" si="76"/>
        <v>0</v>
      </c>
      <c r="Q207" s="48">
        <f t="shared" si="77"/>
        <v>0</v>
      </c>
      <c r="R207" s="61"/>
    </row>
    <row r="208" spans="1:18" ht="24" x14ac:dyDescent="0.25">
      <c r="A208" s="36" t="s">
        <v>388</v>
      </c>
      <c r="B208" s="37" t="s">
        <v>389</v>
      </c>
      <c r="C208" s="38" t="s">
        <v>141</v>
      </c>
      <c r="D208" s="39"/>
      <c r="E208" s="40">
        <v>24.632727632203299</v>
      </c>
      <c r="F208" s="41">
        <v>4</v>
      </c>
      <c r="G208" s="41">
        <v>0</v>
      </c>
      <c r="H208" s="41">
        <f t="shared" si="70"/>
        <v>4</v>
      </c>
      <c r="I208" s="42">
        <v>0</v>
      </c>
      <c r="J208" s="43">
        <f t="shared" si="71"/>
        <v>0</v>
      </c>
      <c r="K208" s="44">
        <f t="shared" si="72"/>
        <v>0</v>
      </c>
      <c r="L208" s="39">
        <f>IFERROR(VLOOKUP(A208,'MEMO CALCULO 08'!$B$8:$E$202,4,0),0)</f>
        <v>0</v>
      </c>
      <c r="M208" s="45">
        <f t="shared" si="73"/>
        <v>0</v>
      </c>
      <c r="N208" s="44">
        <f t="shared" si="74"/>
        <v>0</v>
      </c>
      <c r="O208" s="46">
        <f t="shared" si="75"/>
        <v>0</v>
      </c>
      <c r="P208" s="47">
        <f t="shared" si="76"/>
        <v>0</v>
      </c>
      <c r="Q208" s="48">
        <f t="shared" si="77"/>
        <v>0</v>
      </c>
      <c r="R208" s="61"/>
    </row>
    <row r="209" spans="1:18" ht="24" x14ac:dyDescent="0.25">
      <c r="A209" s="36" t="s">
        <v>390</v>
      </c>
      <c r="B209" s="37" t="s">
        <v>391</v>
      </c>
      <c r="C209" s="38" t="s">
        <v>141</v>
      </c>
      <c r="D209" s="39"/>
      <c r="E209" s="40">
        <v>71.710850524897893</v>
      </c>
      <c r="F209" s="41">
        <v>1</v>
      </c>
      <c r="G209" s="41">
        <v>0</v>
      </c>
      <c r="H209" s="41">
        <f t="shared" si="70"/>
        <v>1</v>
      </c>
      <c r="I209" s="42">
        <v>0</v>
      </c>
      <c r="J209" s="43">
        <f t="shared" si="71"/>
        <v>0</v>
      </c>
      <c r="K209" s="44">
        <f t="shared" si="72"/>
        <v>0</v>
      </c>
      <c r="L209" s="39">
        <f>IFERROR(VLOOKUP(A209,'MEMO CALCULO 08'!$B$8:$E$202,4,0),0)</f>
        <v>0</v>
      </c>
      <c r="M209" s="45">
        <f t="shared" si="73"/>
        <v>0</v>
      </c>
      <c r="N209" s="44">
        <f t="shared" si="74"/>
        <v>0</v>
      </c>
      <c r="O209" s="46">
        <f t="shared" si="75"/>
        <v>0</v>
      </c>
      <c r="P209" s="47">
        <f t="shared" si="76"/>
        <v>0</v>
      </c>
      <c r="Q209" s="48">
        <f t="shared" si="77"/>
        <v>0</v>
      </c>
      <c r="R209" s="61"/>
    </row>
    <row r="210" spans="1:18" ht="24" x14ac:dyDescent="0.25">
      <c r="A210" s="36" t="s">
        <v>392</v>
      </c>
      <c r="B210" s="37" t="s">
        <v>393</v>
      </c>
      <c r="C210" s="38" t="s">
        <v>141</v>
      </c>
      <c r="D210" s="39"/>
      <c r="E210" s="40">
        <v>71.710850524897893</v>
      </c>
      <c r="F210" s="41">
        <v>1</v>
      </c>
      <c r="G210" s="41">
        <v>0</v>
      </c>
      <c r="H210" s="41">
        <f t="shared" si="70"/>
        <v>1</v>
      </c>
      <c r="I210" s="42">
        <v>0</v>
      </c>
      <c r="J210" s="43">
        <f t="shared" si="71"/>
        <v>0</v>
      </c>
      <c r="K210" s="44">
        <f t="shared" si="72"/>
        <v>0</v>
      </c>
      <c r="L210" s="39">
        <f>IFERROR(VLOOKUP(A210,'MEMO CALCULO 08'!$B$8:$E$202,4,0),0)</f>
        <v>0</v>
      </c>
      <c r="M210" s="45">
        <f t="shared" si="73"/>
        <v>0</v>
      </c>
      <c r="N210" s="44">
        <f t="shared" si="74"/>
        <v>0</v>
      </c>
      <c r="O210" s="46">
        <f t="shared" si="75"/>
        <v>0</v>
      </c>
      <c r="P210" s="47">
        <f t="shared" si="76"/>
        <v>0</v>
      </c>
      <c r="Q210" s="48">
        <f t="shared" si="77"/>
        <v>0</v>
      </c>
      <c r="R210" s="61"/>
    </row>
    <row r="211" spans="1:18" ht="24" x14ac:dyDescent="0.25">
      <c r="A211" s="36" t="s">
        <v>394</v>
      </c>
      <c r="B211" s="37" t="s">
        <v>395</v>
      </c>
      <c r="C211" s="38" t="s">
        <v>141</v>
      </c>
      <c r="D211" s="39"/>
      <c r="E211" s="40">
        <v>2.2850444347376002</v>
      </c>
      <c r="F211" s="41">
        <v>39</v>
      </c>
      <c r="G211" s="41">
        <v>0</v>
      </c>
      <c r="H211" s="41">
        <f t="shared" si="70"/>
        <v>39</v>
      </c>
      <c r="I211" s="42">
        <v>0</v>
      </c>
      <c r="J211" s="43">
        <f t="shared" si="71"/>
        <v>0</v>
      </c>
      <c r="K211" s="44">
        <f t="shared" si="72"/>
        <v>0</v>
      </c>
      <c r="L211" s="39">
        <f>IFERROR(VLOOKUP(A211,'MEMO CALCULO 08'!$B$8:$E$202,4,0),0)</f>
        <v>0</v>
      </c>
      <c r="M211" s="45">
        <f t="shared" si="73"/>
        <v>0</v>
      </c>
      <c r="N211" s="44">
        <f t="shared" si="74"/>
        <v>0</v>
      </c>
      <c r="O211" s="46">
        <f t="shared" si="75"/>
        <v>0</v>
      </c>
      <c r="P211" s="47">
        <f t="shared" si="76"/>
        <v>0</v>
      </c>
      <c r="Q211" s="48">
        <f t="shared" si="77"/>
        <v>0</v>
      </c>
      <c r="R211" s="61"/>
    </row>
    <row r="212" spans="1:18" ht="24" x14ac:dyDescent="0.25">
      <c r="A212" s="36" t="s">
        <v>396</v>
      </c>
      <c r="B212" s="37" t="s">
        <v>397</v>
      </c>
      <c r="C212" s="38" t="s">
        <v>141</v>
      </c>
      <c r="D212" s="39"/>
      <c r="E212" s="40">
        <v>2.6327741963943798</v>
      </c>
      <c r="F212" s="41">
        <v>23</v>
      </c>
      <c r="G212" s="41">
        <v>0</v>
      </c>
      <c r="H212" s="41">
        <f t="shared" si="70"/>
        <v>23</v>
      </c>
      <c r="I212" s="42">
        <v>0</v>
      </c>
      <c r="J212" s="43">
        <f t="shared" si="71"/>
        <v>0</v>
      </c>
      <c r="K212" s="44">
        <f t="shared" si="72"/>
        <v>0</v>
      </c>
      <c r="L212" s="39">
        <f>IFERROR(VLOOKUP(A212,'MEMO CALCULO 08'!$B$8:$E$202,4,0),0)</f>
        <v>0</v>
      </c>
      <c r="M212" s="45">
        <f t="shared" si="73"/>
        <v>0</v>
      </c>
      <c r="N212" s="44">
        <f t="shared" si="74"/>
        <v>0</v>
      </c>
      <c r="O212" s="46">
        <f t="shared" si="75"/>
        <v>0</v>
      </c>
      <c r="P212" s="47">
        <f t="shared" si="76"/>
        <v>0</v>
      </c>
      <c r="Q212" s="48">
        <f t="shared" si="77"/>
        <v>0</v>
      </c>
      <c r="R212" s="61"/>
    </row>
    <row r="213" spans="1:18" ht="24" x14ac:dyDescent="0.25">
      <c r="A213" s="36" t="s">
        <v>398</v>
      </c>
      <c r="B213" s="37" t="s">
        <v>399</v>
      </c>
      <c r="C213" s="38" t="s">
        <v>141</v>
      </c>
      <c r="D213" s="39"/>
      <c r="E213" s="40">
        <v>3.0814577598224999</v>
      </c>
      <c r="F213" s="41">
        <v>6</v>
      </c>
      <c r="G213" s="41">
        <v>0</v>
      </c>
      <c r="H213" s="41">
        <f t="shared" si="70"/>
        <v>6</v>
      </c>
      <c r="I213" s="42">
        <v>0</v>
      </c>
      <c r="J213" s="43">
        <f t="shared" si="71"/>
        <v>0</v>
      </c>
      <c r="K213" s="44">
        <f t="shared" si="72"/>
        <v>0</v>
      </c>
      <c r="L213" s="39">
        <f>IFERROR(VLOOKUP(A213,'MEMO CALCULO 08'!$B$8:$E$202,4,0),0)</f>
        <v>0</v>
      </c>
      <c r="M213" s="45">
        <f t="shared" si="73"/>
        <v>0</v>
      </c>
      <c r="N213" s="44">
        <f t="shared" si="74"/>
        <v>0</v>
      </c>
      <c r="O213" s="46">
        <f t="shared" si="75"/>
        <v>0</v>
      </c>
      <c r="P213" s="47">
        <f t="shared" si="76"/>
        <v>0</v>
      </c>
      <c r="Q213" s="48">
        <f t="shared" si="77"/>
        <v>0</v>
      </c>
      <c r="R213" s="61"/>
    </row>
    <row r="214" spans="1:18" ht="24" x14ac:dyDescent="0.25">
      <c r="A214" s="36" t="s">
        <v>400</v>
      </c>
      <c r="B214" s="37" t="s">
        <v>401</v>
      </c>
      <c r="C214" s="38" t="s">
        <v>141</v>
      </c>
      <c r="D214" s="39"/>
      <c r="E214" s="40">
        <v>4.6234709964340599</v>
      </c>
      <c r="F214" s="41">
        <v>10</v>
      </c>
      <c r="G214" s="41">
        <v>0</v>
      </c>
      <c r="H214" s="41">
        <f t="shared" si="70"/>
        <v>10</v>
      </c>
      <c r="I214" s="42">
        <v>0</v>
      </c>
      <c r="J214" s="43">
        <f t="shared" si="71"/>
        <v>0</v>
      </c>
      <c r="K214" s="44">
        <f t="shared" si="72"/>
        <v>0</v>
      </c>
      <c r="L214" s="39">
        <f>IFERROR(VLOOKUP(A214,'MEMO CALCULO 08'!$B$8:$E$202,4,0),0)</f>
        <v>0</v>
      </c>
      <c r="M214" s="45">
        <f t="shared" si="73"/>
        <v>0</v>
      </c>
      <c r="N214" s="44">
        <f t="shared" si="74"/>
        <v>0</v>
      </c>
      <c r="O214" s="46">
        <f t="shared" si="75"/>
        <v>0</v>
      </c>
      <c r="P214" s="47">
        <f t="shared" si="76"/>
        <v>0</v>
      </c>
      <c r="Q214" s="48">
        <f t="shared" si="77"/>
        <v>0</v>
      </c>
      <c r="R214" s="61"/>
    </row>
    <row r="215" spans="1:18" ht="24" x14ac:dyDescent="0.25">
      <c r="A215" s="36" t="s">
        <v>402</v>
      </c>
      <c r="B215" s="37" t="s">
        <v>403</v>
      </c>
      <c r="C215" s="38" t="s">
        <v>141</v>
      </c>
      <c r="D215" s="39"/>
      <c r="E215" s="40">
        <v>814.36066762202199</v>
      </c>
      <c r="F215" s="41">
        <v>2</v>
      </c>
      <c r="G215" s="41">
        <v>0</v>
      </c>
      <c r="H215" s="41">
        <f t="shared" si="70"/>
        <v>2</v>
      </c>
      <c r="I215" s="42">
        <v>0</v>
      </c>
      <c r="J215" s="43">
        <f t="shared" si="71"/>
        <v>0</v>
      </c>
      <c r="K215" s="44">
        <f t="shared" si="72"/>
        <v>0</v>
      </c>
      <c r="L215" s="39">
        <f>IFERROR(VLOOKUP(A215,'MEMO CALCULO 08'!$B$8:$E$202,4,0),0)</f>
        <v>0</v>
      </c>
      <c r="M215" s="45">
        <f t="shared" si="73"/>
        <v>0</v>
      </c>
      <c r="N215" s="44">
        <f t="shared" si="74"/>
        <v>0</v>
      </c>
      <c r="O215" s="46">
        <f t="shared" si="75"/>
        <v>0</v>
      </c>
      <c r="P215" s="47">
        <f t="shared" si="76"/>
        <v>0</v>
      </c>
      <c r="Q215" s="48">
        <f t="shared" si="77"/>
        <v>0</v>
      </c>
      <c r="R215" s="61"/>
    </row>
    <row r="216" spans="1:18" ht="24" x14ac:dyDescent="0.25">
      <c r="A216" s="36" t="s">
        <v>404</v>
      </c>
      <c r="B216" s="37" t="s">
        <v>405</v>
      </c>
      <c r="C216" s="38" t="s">
        <v>39</v>
      </c>
      <c r="D216" s="39"/>
      <c r="E216" s="40">
        <v>43.757864523326496</v>
      </c>
      <c r="F216" s="41">
        <v>16</v>
      </c>
      <c r="G216" s="41">
        <v>0</v>
      </c>
      <c r="H216" s="41">
        <f t="shared" si="70"/>
        <v>16</v>
      </c>
      <c r="I216" s="42">
        <v>0</v>
      </c>
      <c r="J216" s="43">
        <f t="shared" si="71"/>
        <v>0</v>
      </c>
      <c r="K216" s="44">
        <f t="shared" si="72"/>
        <v>0</v>
      </c>
      <c r="L216" s="39">
        <f>IFERROR(VLOOKUP(A216,'MEMO CALCULO 08'!$B$8:$E$202,4,0),0)</f>
        <v>0</v>
      </c>
      <c r="M216" s="45">
        <f t="shared" si="73"/>
        <v>0</v>
      </c>
      <c r="N216" s="44">
        <f t="shared" si="74"/>
        <v>0</v>
      </c>
      <c r="O216" s="46">
        <f t="shared" si="75"/>
        <v>0</v>
      </c>
      <c r="P216" s="47">
        <f t="shared" si="76"/>
        <v>0</v>
      </c>
      <c r="Q216" s="48">
        <f t="shared" si="77"/>
        <v>0</v>
      </c>
      <c r="R216" s="61"/>
    </row>
    <row r="217" spans="1:18" ht="24" x14ac:dyDescent="0.25">
      <c r="A217" s="36" t="s">
        <v>406</v>
      </c>
      <c r="B217" s="37" t="s">
        <v>407</v>
      </c>
      <c r="C217" s="38" t="s">
        <v>39</v>
      </c>
      <c r="D217" s="39"/>
      <c r="E217" s="40">
        <v>84.105733964599395</v>
      </c>
      <c r="F217" s="41">
        <v>25.5</v>
      </c>
      <c r="G217" s="41">
        <v>0</v>
      </c>
      <c r="H217" s="41">
        <f t="shared" si="70"/>
        <v>25.5</v>
      </c>
      <c r="I217" s="42">
        <v>0</v>
      </c>
      <c r="J217" s="43">
        <f t="shared" si="71"/>
        <v>0</v>
      </c>
      <c r="K217" s="44">
        <f t="shared" si="72"/>
        <v>0</v>
      </c>
      <c r="L217" s="39">
        <f>IFERROR(VLOOKUP(A217,'MEMO CALCULO 08'!$B$8:$E$202,4,0),0)</f>
        <v>0</v>
      </c>
      <c r="M217" s="45">
        <f t="shared" si="73"/>
        <v>0</v>
      </c>
      <c r="N217" s="44">
        <f t="shared" si="74"/>
        <v>0</v>
      </c>
      <c r="O217" s="46">
        <f t="shared" si="75"/>
        <v>0</v>
      </c>
      <c r="P217" s="47">
        <f t="shared" si="76"/>
        <v>0</v>
      </c>
      <c r="Q217" s="48">
        <f t="shared" si="77"/>
        <v>0</v>
      </c>
      <c r="R217" s="61"/>
    </row>
    <row r="218" spans="1:18" ht="24" x14ac:dyDescent="0.25">
      <c r="A218" s="36" t="s">
        <v>408</v>
      </c>
      <c r="B218" s="37" t="s">
        <v>409</v>
      </c>
      <c r="C218" s="38" t="s">
        <v>39</v>
      </c>
      <c r="D218" s="39"/>
      <c r="E218" s="40">
        <v>25.9899954115733</v>
      </c>
      <c r="F218" s="41">
        <v>30.96</v>
      </c>
      <c r="G218" s="41">
        <v>0</v>
      </c>
      <c r="H218" s="41">
        <f t="shared" si="70"/>
        <v>30.96</v>
      </c>
      <c r="I218" s="42">
        <v>0</v>
      </c>
      <c r="J218" s="43">
        <f t="shared" si="71"/>
        <v>0</v>
      </c>
      <c r="K218" s="44">
        <f t="shared" si="72"/>
        <v>0</v>
      </c>
      <c r="L218" s="39">
        <f>IFERROR(VLOOKUP(A218,'MEMO CALCULO 08'!$B$8:$E$202,4,0),0)</f>
        <v>0</v>
      </c>
      <c r="M218" s="45">
        <f t="shared" si="73"/>
        <v>0</v>
      </c>
      <c r="N218" s="44">
        <f t="shared" si="74"/>
        <v>0</v>
      </c>
      <c r="O218" s="46">
        <f t="shared" si="75"/>
        <v>0</v>
      </c>
      <c r="P218" s="47">
        <f t="shared" si="76"/>
        <v>0</v>
      </c>
      <c r="Q218" s="48">
        <f t="shared" si="77"/>
        <v>0</v>
      </c>
      <c r="R218" s="61"/>
    </row>
    <row r="219" spans="1:18" ht="24" x14ac:dyDescent="0.25">
      <c r="A219" s="36" t="s">
        <v>410</v>
      </c>
      <c r="B219" s="37" t="s">
        <v>411</v>
      </c>
      <c r="C219" s="38" t="s">
        <v>141</v>
      </c>
      <c r="D219" s="39"/>
      <c r="E219" s="40">
        <v>290.45530478518799</v>
      </c>
      <c r="F219" s="41">
        <v>1</v>
      </c>
      <c r="G219" s="41">
        <v>0</v>
      </c>
      <c r="H219" s="41">
        <f t="shared" si="70"/>
        <v>1</v>
      </c>
      <c r="I219" s="42">
        <v>0</v>
      </c>
      <c r="J219" s="43">
        <f t="shared" si="71"/>
        <v>0</v>
      </c>
      <c r="K219" s="44">
        <f t="shared" si="72"/>
        <v>0</v>
      </c>
      <c r="L219" s="39">
        <f>IFERROR(VLOOKUP(A219,'MEMO CALCULO 08'!$B$8:$E$202,4,0),0)</f>
        <v>0</v>
      </c>
      <c r="M219" s="45">
        <f t="shared" si="73"/>
        <v>0</v>
      </c>
      <c r="N219" s="44">
        <f t="shared" si="74"/>
        <v>0</v>
      </c>
      <c r="O219" s="46">
        <f t="shared" si="75"/>
        <v>0</v>
      </c>
      <c r="P219" s="47">
        <f t="shared" si="76"/>
        <v>0</v>
      </c>
      <c r="Q219" s="48">
        <f t="shared" si="77"/>
        <v>0</v>
      </c>
      <c r="R219" s="61"/>
    </row>
    <row r="220" spans="1:18" ht="36" x14ac:dyDescent="0.25">
      <c r="A220" s="36" t="s">
        <v>412</v>
      </c>
      <c r="B220" s="37" t="s">
        <v>413</v>
      </c>
      <c r="C220" s="38" t="s">
        <v>414</v>
      </c>
      <c r="D220" s="39"/>
      <c r="E220" s="40">
        <v>40.6058624902441</v>
      </c>
      <c r="F220" s="41">
        <v>5</v>
      </c>
      <c r="G220" s="41">
        <v>0</v>
      </c>
      <c r="H220" s="41">
        <f t="shared" si="70"/>
        <v>5</v>
      </c>
      <c r="I220" s="42">
        <v>0</v>
      </c>
      <c r="J220" s="43">
        <f t="shared" si="71"/>
        <v>0</v>
      </c>
      <c r="K220" s="44">
        <f t="shared" si="72"/>
        <v>0</v>
      </c>
      <c r="L220" s="39">
        <f>IFERROR(VLOOKUP(A220,'MEMO CALCULO 08'!$B$8:$E$202,4,0),0)</f>
        <v>0</v>
      </c>
      <c r="M220" s="45">
        <f t="shared" si="73"/>
        <v>0</v>
      </c>
      <c r="N220" s="44">
        <f t="shared" si="74"/>
        <v>0</v>
      </c>
      <c r="O220" s="46">
        <f t="shared" si="75"/>
        <v>0</v>
      </c>
      <c r="P220" s="47">
        <f t="shared" si="76"/>
        <v>0</v>
      </c>
      <c r="Q220" s="48">
        <f t="shared" si="77"/>
        <v>0</v>
      </c>
      <c r="R220" s="61"/>
    </row>
    <row r="221" spans="1:18" ht="24" x14ac:dyDescent="0.25">
      <c r="A221" s="36" t="s">
        <v>415</v>
      </c>
      <c r="B221" s="37" t="s">
        <v>416</v>
      </c>
      <c r="C221" s="38" t="s">
        <v>39</v>
      </c>
      <c r="D221" s="39"/>
      <c r="E221" s="40">
        <v>111.430562977371</v>
      </c>
      <c r="F221" s="41">
        <v>3.6</v>
      </c>
      <c r="G221" s="41">
        <v>0</v>
      </c>
      <c r="H221" s="41">
        <f t="shared" si="70"/>
        <v>3.6</v>
      </c>
      <c r="I221" s="42">
        <v>0</v>
      </c>
      <c r="J221" s="43">
        <f t="shared" si="71"/>
        <v>0</v>
      </c>
      <c r="K221" s="44">
        <f t="shared" si="72"/>
        <v>0</v>
      </c>
      <c r="L221" s="39">
        <f>IFERROR(VLOOKUP(A221,'MEMO CALCULO 08'!$B$8:$E$202,4,0),0)</f>
        <v>3.6</v>
      </c>
      <c r="M221" s="45">
        <f t="shared" si="73"/>
        <v>401.15002671853557</v>
      </c>
      <c r="N221" s="44">
        <f t="shared" si="74"/>
        <v>1</v>
      </c>
      <c r="O221" s="46">
        <f t="shared" si="75"/>
        <v>3.6</v>
      </c>
      <c r="P221" s="47">
        <f t="shared" si="76"/>
        <v>401.15002671853557</v>
      </c>
      <c r="Q221" s="48">
        <f t="shared" si="77"/>
        <v>1</v>
      </c>
      <c r="R221" s="61"/>
    </row>
    <row r="222" spans="1:18" ht="24" x14ac:dyDescent="0.25">
      <c r="A222" s="36" t="s">
        <v>417</v>
      </c>
      <c r="B222" s="37" t="s">
        <v>418</v>
      </c>
      <c r="C222" s="38" t="s">
        <v>141</v>
      </c>
      <c r="D222" s="39"/>
      <c r="E222" s="40">
        <v>272.99029707874899</v>
      </c>
      <c r="F222" s="41">
        <v>1</v>
      </c>
      <c r="G222" s="41">
        <v>0</v>
      </c>
      <c r="H222" s="41">
        <f t="shared" si="70"/>
        <v>1</v>
      </c>
      <c r="I222" s="42">
        <v>0</v>
      </c>
      <c r="J222" s="43">
        <f t="shared" si="71"/>
        <v>0</v>
      </c>
      <c r="K222" s="44">
        <f t="shared" si="72"/>
        <v>0</v>
      </c>
      <c r="L222" s="39">
        <f>IFERROR(VLOOKUP(A222,'MEMO CALCULO 08'!$B$8:$E$202,4,0),0)</f>
        <v>1</v>
      </c>
      <c r="M222" s="45">
        <f t="shared" si="73"/>
        <v>272.99029707874899</v>
      </c>
      <c r="N222" s="44">
        <f t="shared" si="74"/>
        <v>1</v>
      </c>
      <c r="O222" s="46">
        <f t="shared" si="75"/>
        <v>1</v>
      </c>
      <c r="P222" s="47">
        <f t="shared" si="76"/>
        <v>272.99029707874899</v>
      </c>
      <c r="Q222" s="48">
        <f t="shared" si="77"/>
        <v>1</v>
      </c>
      <c r="R222" s="61"/>
    </row>
    <row r="223" spans="1:18" ht="24" x14ac:dyDescent="0.25">
      <c r="A223" s="36" t="s">
        <v>419</v>
      </c>
      <c r="B223" s="37" t="s">
        <v>420</v>
      </c>
      <c r="C223" s="38" t="s">
        <v>39</v>
      </c>
      <c r="D223" s="39"/>
      <c r="E223" s="40">
        <v>15.81623686783</v>
      </c>
      <c r="F223" s="41">
        <v>24</v>
      </c>
      <c r="G223" s="41">
        <v>0</v>
      </c>
      <c r="H223" s="41">
        <f t="shared" si="70"/>
        <v>24</v>
      </c>
      <c r="I223" s="42">
        <v>0</v>
      </c>
      <c r="J223" s="43">
        <f t="shared" si="71"/>
        <v>0</v>
      </c>
      <c r="K223" s="44">
        <f t="shared" si="72"/>
        <v>0</v>
      </c>
      <c r="L223" s="39">
        <f>IFERROR(VLOOKUP(A223,'MEMO CALCULO 08'!$B$8:$E$202,4,0),0)</f>
        <v>24</v>
      </c>
      <c r="M223" s="45">
        <f t="shared" si="73"/>
        <v>379.58968482792</v>
      </c>
      <c r="N223" s="44">
        <f t="shared" si="74"/>
        <v>1</v>
      </c>
      <c r="O223" s="46">
        <f t="shared" si="75"/>
        <v>24</v>
      </c>
      <c r="P223" s="47">
        <f t="shared" si="76"/>
        <v>379.58968482792</v>
      </c>
      <c r="Q223" s="48">
        <f t="shared" si="77"/>
        <v>1</v>
      </c>
      <c r="R223" s="61"/>
    </row>
    <row r="224" spans="1:18" ht="13.9" customHeight="1" x14ac:dyDescent="0.25">
      <c r="A224" s="185" t="s">
        <v>421</v>
      </c>
      <c r="B224" s="185"/>
      <c r="C224" s="62"/>
      <c r="D224" s="63"/>
      <c r="E224" s="63"/>
      <c r="F224" s="63"/>
      <c r="G224" s="63"/>
      <c r="H224" s="63"/>
      <c r="I224" s="64"/>
      <c r="J224" s="65"/>
      <c r="K224" s="66"/>
      <c r="L224" s="64"/>
      <c r="M224" s="67">
        <f>M197+M192+M182+M177+M171+M166+M154+M116+M77+M73+M62+M60+M54+M51+M45+M38+M30+M26+M24+M20+M199</f>
        <v>190200.49638909238</v>
      </c>
      <c r="N224" s="66"/>
      <c r="O224" s="65"/>
      <c r="P224" s="67">
        <f>P197+P192+P182+P177+P171+P166+P154+P116+P77+P73+P62+P60+P54+P51+P45+P38+P30+P26+P24+P20+P199</f>
        <v>682450.60747510148</v>
      </c>
      <c r="Q224" s="66"/>
      <c r="R224" s="68"/>
    </row>
    <row r="225" spans="1:20" ht="15" x14ac:dyDescent="0.25">
      <c r="A225" s="186"/>
      <c r="B225" s="186"/>
      <c r="C225" s="186"/>
      <c r="D225" s="186"/>
      <c r="E225" s="186"/>
      <c r="F225" s="186"/>
      <c r="G225" s="186"/>
      <c r="H225" s="186"/>
      <c r="I225" s="186"/>
      <c r="J225" s="186"/>
      <c r="K225" s="186"/>
      <c r="L225" s="186"/>
      <c r="M225" s="186"/>
      <c r="N225" s="186"/>
      <c r="O225" s="186"/>
      <c r="P225" s="186"/>
      <c r="Q225" s="186"/>
      <c r="R225" s="68"/>
    </row>
    <row r="226" spans="1:20" ht="15.75" customHeight="1" x14ac:dyDescent="0.25">
      <c r="A226" s="69" t="s">
        <v>422</v>
      </c>
      <c r="B226" s="70"/>
      <c r="C226" s="187">
        <v>849000.00399224996</v>
      </c>
      <c r="D226" s="187"/>
      <c r="E226" s="187"/>
      <c r="F226" s="71"/>
      <c r="G226" s="72"/>
      <c r="H226" s="73"/>
      <c r="I226" s="74"/>
      <c r="J226" s="74"/>
      <c r="K226" s="74"/>
      <c r="L226" s="74"/>
      <c r="M226" s="188" t="s">
        <v>423</v>
      </c>
      <c r="N226" s="188"/>
      <c r="O226" s="188"/>
      <c r="P226" s="188"/>
      <c r="Q226" s="188"/>
      <c r="R226" s="75"/>
      <c r="S226" s="1"/>
      <c r="T226" s="20"/>
    </row>
    <row r="227" spans="1:20" ht="16.5" customHeight="1" x14ac:dyDescent="0.25">
      <c r="A227" s="76" t="s">
        <v>424</v>
      </c>
      <c r="B227" s="77"/>
      <c r="C227" s="78">
        <v>0.16450000000000001</v>
      </c>
      <c r="D227" s="179">
        <v>139643.34</v>
      </c>
      <c r="E227" s="179"/>
      <c r="F227" s="79"/>
      <c r="G227" s="79"/>
      <c r="H227" s="79"/>
      <c r="I227" s="180" t="str">
        <f>L18</f>
        <v>MEDIÇÃO 08</v>
      </c>
      <c r="J227" s="180"/>
      <c r="K227" s="181">
        <f>M224/D230</f>
        <v>0.19238535141408264</v>
      </c>
      <c r="L227" s="181"/>
      <c r="M227" s="182" t="str">
        <f>L18</f>
        <v>MEDIÇÃO 08</v>
      </c>
      <c r="N227" s="182"/>
      <c r="O227" s="183">
        <f>M224</f>
        <v>190200.49638909238</v>
      </c>
      <c r="P227" s="183"/>
      <c r="Q227" s="183"/>
      <c r="R227" s="80"/>
      <c r="S227" s="1"/>
      <c r="T227" s="20"/>
    </row>
    <row r="228" spans="1:20" ht="13.9" customHeight="1" x14ac:dyDescent="0.25">
      <c r="A228" s="81" t="s">
        <v>425</v>
      </c>
      <c r="B228" s="82"/>
      <c r="C228" s="83">
        <v>0</v>
      </c>
      <c r="D228" s="174">
        <v>0</v>
      </c>
      <c r="E228" s="174"/>
      <c r="F228" s="84"/>
      <c r="G228" s="84"/>
      <c r="H228" s="84"/>
      <c r="I228" s="175" t="s">
        <v>426</v>
      </c>
      <c r="J228" s="175"/>
      <c r="K228" s="176">
        <f>O228/D230</f>
        <v>0.69028999626407384</v>
      </c>
      <c r="L228" s="176"/>
      <c r="M228" s="177" t="s">
        <v>427</v>
      </c>
      <c r="N228" s="177"/>
      <c r="O228" s="178">
        <f>P224</f>
        <v>682450.60747510148</v>
      </c>
      <c r="P228" s="178"/>
      <c r="Q228" s="178"/>
      <c r="R228" s="80"/>
      <c r="S228" s="80"/>
      <c r="T228" s="20"/>
    </row>
    <row r="229" spans="1:20" ht="13.9" customHeight="1" x14ac:dyDescent="0.25">
      <c r="A229" s="81" t="s">
        <v>428</v>
      </c>
      <c r="B229" s="82"/>
      <c r="C229" s="85"/>
      <c r="D229" s="169">
        <v>139643.34</v>
      </c>
      <c r="E229" s="169"/>
      <c r="F229" s="86"/>
      <c r="G229" s="86"/>
      <c r="H229" s="86"/>
      <c r="I229" s="170" t="s">
        <v>429</v>
      </c>
      <c r="J229" s="170"/>
      <c r="K229" s="171">
        <f>100%-K228</f>
        <v>0.30971000373592616</v>
      </c>
      <c r="L229" s="171"/>
      <c r="M229" s="172" t="s">
        <v>430</v>
      </c>
      <c r="N229" s="172"/>
      <c r="O229" s="173">
        <f>D230-O228</f>
        <v>306192.73252489849</v>
      </c>
      <c r="P229" s="173"/>
      <c r="Q229" s="173"/>
      <c r="R229" s="80"/>
      <c r="S229" s="1"/>
      <c r="T229" s="20"/>
    </row>
    <row r="230" spans="1:20" ht="15" x14ac:dyDescent="0.25">
      <c r="A230" s="87" t="s">
        <v>431</v>
      </c>
      <c r="B230" s="88"/>
      <c r="C230" s="89"/>
      <c r="D230" s="167">
        <v>988643.34</v>
      </c>
      <c r="E230" s="167"/>
      <c r="F230" s="86"/>
      <c r="G230" s="86"/>
      <c r="H230" s="86"/>
      <c r="I230" s="90"/>
      <c r="J230" s="91"/>
      <c r="K230" s="91"/>
      <c r="L230" s="92"/>
      <c r="M230" s="93"/>
      <c r="N230" s="94"/>
      <c r="O230" s="95"/>
      <c r="P230" s="96"/>
      <c r="Q230" s="97"/>
      <c r="R230" s="61"/>
    </row>
    <row r="231" spans="1:20" ht="13.9" customHeight="1" x14ac:dyDescent="0.25">
      <c r="A231" s="98"/>
      <c r="B231" s="99"/>
      <c r="C231" s="100"/>
      <c r="D231" s="100"/>
      <c r="E231" s="100"/>
      <c r="F231" s="100"/>
      <c r="G231" s="100"/>
      <c r="H231" s="100"/>
      <c r="I231" s="86"/>
      <c r="J231" s="86"/>
      <c r="K231" s="86"/>
      <c r="L231" s="101"/>
      <c r="M231" s="102"/>
      <c r="N231" s="102"/>
      <c r="O231" s="102"/>
      <c r="P231" s="102"/>
      <c r="Q231" s="103"/>
      <c r="R231" s="26"/>
    </row>
    <row r="232" spans="1:20" ht="13.9" customHeight="1" x14ac:dyDescent="0.25">
      <c r="A232" s="98"/>
      <c r="B232" s="99"/>
      <c r="C232" s="100"/>
      <c r="D232" s="100"/>
      <c r="E232" s="100"/>
      <c r="F232" s="100"/>
      <c r="G232" s="100"/>
      <c r="H232" s="100"/>
      <c r="I232" s="86"/>
      <c r="J232" s="86"/>
      <c r="K232" s="86"/>
      <c r="L232" s="101"/>
      <c r="M232" s="102"/>
      <c r="N232" s="102"/>
      <c r="O232" s="102"/>
      <c r="P232" s="102"/>
      <c r="Q232" s="103"/>
      <c r="R232" s="26"/>
    </row>
    <row r="233" spans="1:20" ht="13.9" customHeight="1" x14ac:dyDescent="0.25">
      <c r="A233" s="98"/>
      <c r="B233" s="99"/>
      <c r="C233" s="100"/>
      <c r="D233" s="100"/>
      <c r="E233" s="100"/>
      <c r="F233" s="100"/>
      <c r="G233" s="100"/>
      <c r="H233" s="100"/>
      <c r="I233" s="86"/>
      <c r="J233" s="86"/>
      <c r="K233" s="86"/>
      <c r="L233" s="101"/>
      <c r="M233" s="102"/>
      <c r="N233" s="102"/>
      <c r="O233" s="102"/>
      <c r="P233" s="102"/>
      <c r="Q233" s="103"/>
      <c r="R233" s="26"/>
    </row>
    <row r="234" spans="1:20" ht="13.9" customHeight="1" x14ac:dyDescent="0.25">
      <c r="A234" s="98"/>
      <c r="B234" s="99"/>
      <c r="C234" s="100"/>
      <c r="D234" s="100"/>
      <c r="E234" s="100"/>
      <c r="F234" s="100"/>
      <c r="G234" s="100"/>
      <c r="H234" s="100"/>
      <c r="I234" s="86"/>
      <c r="J234" s="86"/>
      <c r="K234" s="86"/>
      <c r="L234" s="101"/>
      <c r="M234" s="102"/>
      <c r="N234" s="102"/>
      <c r="O234" s="102"/>
      <c r="P234" s="102"/>
      <c r="Q234" s="103"/>
      <c r="R234" s="26"/>
    </row>
    <row r="235" spans="1:20" ht="15" x14ac:dyDescent="0.25">
      <c r="A235" s="98"/>
      <c r="B235" s="2" t="s">
        <v>432</v>
      </c>
      <c r="C235" s="99"/>
      <c r="D235" s="101"/>
      <c r="E235" s="101"/>
      <c r="F235" s="101"/>
      <c r="G235" s="101"/>
      <c r="H235" s="101"/>
      <c r="I235" s="86"/>
      <c r="J235" s="86"/>
      <c r="K235" s="86"/>
      <c r="L235" s="101"/>
      <c r="M235" s="102"/>
      <c r="N235" s="102"/>
      <c r="O235" s="102"/>
      <c r="P235" s="102"/>
      <c r="Q235" s="103"/>
      <c r="R235" s="26"/>
    </row>
    <row r="236" spans="1:20" ht="15" x14ac:dyDescent="0.25">
      <c r="A236" s="98"/>
      <c r="B236" s="99" t="s">
        <v>433</v>
      </c>
      <c r="C236" s="104"/>
      <c r="D236" s="101"/>
      <c r="E236" s="101"/>
      <c r="F236" s="101"/>
      <c r="G236" s="101"/>
      <c r="H236" s="101"/>
      <c r="I236" s="86"/>
      <c r="J236" s="86"/>
      <c r="K236" s="86"/>
      <c r="L236" s="101"/>
      <c r="M236" s="102"/>
      <c r="N236" s="102"/>
      <c r="O236" s="102"/>
      <c r="P236" s="102"/>
      <c r="Q236" s="103"/>
      <c r="R236" s="26"/>
    </row>
    <row r="237" spans="1:20" ht="15" x14ac:dyDescent="0.25">
      <c r="A237" s="98"/>
      <c r="B237" s="2" t="s">
        <v>434</v>
      </c>
      <c r="C237" s="2"/>
      <c r="D237" s="101"/>
      <c r="E237" s="101"/>
      <c r="F237" s="101"/>
      <c r="G237" s="101"/>
      <c r="H237" s="101"/>
      <c r="I237" s="99"/>
      <c r="J237" s="100"/>
      <c r="K237" s="100"/>
      <c r="L237" s="101"/>
      <c r="M237" s="102"/>
      <c r="N237" s="102"/>
      <c r="O237" s="102"/>
      <c r="P237" s="102"/>
      <c r="Q237" s="103"/>
      <c r="R237" s="26"/>
    </row>
    <row r="238" spans="1:20" ht="15" x14ac:dyDescent="0.25">
      <c r="A238" s="105"/>
      <c r="B238" s="2" t="s">
        <v>435</v>
      </c>
      <c r="C238" s="2"/>
      <c r="D238" s="2"/>
      <c r="E238" s="2"/>
      <c r="F238" s="2"/>
      <c r="G238" s="2"/>
      <c r="H238" s="2"/>
      <c r="I238" s="2"/>
      <c r="J238" s="99"/>
      <c r="K238" s="101"/>
      <c r="Q238" s="106"/>
    </row>
    <row r="239" spans="1:20" ht="15" x14ac:dyDescent="0.25">
      <c r="A239" s="105"/>
      <c r="B239" s="2" t="s">
        <v>436</v>
      </c>
      <c r="C239" s="2"/>
      <c r="D239" s="2"/>
      <c r="E239" s="2"/>
      <c r="F239" s="2"/>
      <c r="G239" s="2"/>
      <c r="H239" s="2"/>
      <c r="I239" s="2"/>
      <c r="J239" s="104"/>
      <c r="K239" s="101"/>
      <c r="Q239" s="106"/>
    </row>
    <row r="240" spans="1:20" ht="15.75" x14ac:dyDescent="0.25">
      <c r="A240" s="160"/>
      <c r="B240" s="160"/>
      <c r="C240" s="168"/>
      <c r="D240" s="168"/>
      <c r="E240" s="168"/>
      <c r="F240" s="107"/>
      <c r="G240" s="107"/>
      <c r="H240" s="107"/>
      <c r="I240" s="1"/>
      <c r="L240"/>
      <c r="M240" s="108"/>
      <c r="Q240" s="106"/>
    </row>
    <row r="241" spans="1:17" ht="15.75" x14ac:dyDescent="0.25">
      <c r="A241" s="161"/>
      <c r="B241" s="162"/>
      <c r="C241" s="165"/>
      <c r="D241" s="165"/>
      <c r="E241" s="165"/>
      <c r="F241" s="109"/>
      <c r="G241" s="109"/>
      <c r="H241" s="109"/>
      <c r="I241" s="1"/>
      <c r="L241"/>
      <c r="M241" s="108"/>
      <c r="Q241" s="106"/>
    </row>
    <row r="242" spans="1:17" ht="15.75" x14ac:dyDescent="0.25">
      <c r="A242" s="161"/>
      <c r="B242" s="162"/>
      <c r="C242" s="165"/>
      <c r="D242" s="165"/>
      <c r="E242" s="165"/>
      <c r="F242" s="109"/>
      <c r="G242" s="109"/>
      <c r="H242" s="109"/>
      <c r="I242" s="1"/>
      <c r="L242"/>
      <c r="M242" s="108"/>
      <c r="Q242" s="106"/>
    </row>
    <row r="243" spans="1:17" ht="15.75" x14ac:dyDescent="0.25">
      <c r="A243" s="161"/>
      <c r="B243" s="162"/>
      <c r="C243" s="165"/>
      <c r="D243" s="165"/>
      <c r="E243" s="165"/>
      <c r="F243" s="109"/>
      <c r="G243" s="109"/>
      <c r="H243" s="109"/>
      <c r="I243" s="1"/>
      <c r="L243"/>
      <c r="M243" s="108"/>
      <c r="Q243" s="106"/>
    </row>
    <row r="244" spans="1:17" ht="15.75" x14ac:dyDescent="0.25">
      <c r="A244" s="161"/>
      <c r="B244" s="162"/>
      <c r="C244" s="165"/>
      <c r="D244" s="165"/>
      <c r="E244" s="165"/>
      <c r="F244" s="109"/>
      <c r="G244" s="109"/>
      <c r="H244" s="109"/>
      <c r="I244" s="1"/>
      <c r="L244"/>
      <c r="M244" s="108"/>
      <c r="Q244" s="106"/>
    </row>
    <row r="245" spans="1:17" ht="15.75" x14ac:dyDescent="0.25">
      <c r="A245" s="161"/>
      <c r="B245" s="162"/>
      <c r="C245" s="165"/>
      <c r="D245" s="165"/>
      <c r="E245" s="165"/>
      <c r="F245" s="109"/>
      <c r="G245" s="109"/>
      <c r="H245" s="109"/>
      <c r="I245" s="1"/>
      <c r="L245"/>
      <c r="M245" s="108"/>
      <c r="Q245" s="106"/>
    </row>
    <row r="246" spans="1:17" ht="15.75" x14ac:dyDescent="0.25">
      <c r="A246" s="161"/>
      <c r="B246" s="162"/>
      <c r="C246" s="165"/>
      <c r="D246" s="165"/>
      <c r="E246" s="165"/>
      <c r="F246" s="109"/>
      <c r="G246" s="109"/>
      <c r="H246" s="109"/>
      <c r="I246" s="1"/>
      <c r="L246"/>
      <c r="M246" s="108"/>
      <c r="Q246" s="106"/>
    </row>
    <row r="247" spans="1:17" ht="15.75" x14ac:dyDescent="0.25">
      <c r="A247" s="161"/>
      <c r="B247" s="162"/>
      <c r="C247" s="165"/>
      <c r="D247" s="165"/>
      <c r="E247" s="165"/>
      <c r="F247" s="109"/>
      <c r="G247" s="109"/>
      <c r="H247" s="109"/>
      <c r="I247" s="1"/>
      <c r="L247"/>
      <c r="M247" s="108"/>
      <c r="Q247" s="106"/>
    </row>
    <row r="248" spans="1:17" ht="15.75" x14ac:dyDescent="0.25">
      <c r="A248" s="161"/>
      <c r="B248" s="162"/>
      <c r="C248" s="165"/>
      <c r="D248" s="165"/>
      <c r="E248" s="165"/>
      <c r="F248" s="109"/>
      <c r="G248" s="109"/>
      <c r="H248" s="109"/>
      <c r="I248" s="1"/>
      <c r="L248"/>
      <c r="M248" s="108"/>
      <c r="Q248" s="106"/>
    </row>
    <row r="249" spans="1:17" ht="15.75" x14ac:dyDescent="0.25">
      <c r="A249" s="161"/>
      <c r="B249" s="162"/>
      <c r="C249" s="165"/>
      <c r="D249" s="165"/>
      <c r="E249" s="165"/>
      <c r="F249" s="109"/>
      <c r="G249" s="109"/>
      <c r="H249" s="109"/>
      <c r="I249" s="1"/>
      <c r="L249"/>
      <c r="M249" s="108"/>
      <c r="Q249" s="106"/>
    </row>
    <row r="250" spans="1:17" ht="15.75" x14ac:dyDescent="0.25">
      <c r="A250" s="161"/>
      <c r="B250" s="162"/>
      <c r="C250" s="165"/>
      <c r="D250" s="165"/>
      <c r="E250" s="165"/>
      <c r="F250" s="109"/>
      <c r="G250" s="109"/>
      <c r="H250" s="109"/>
      <c r="I250" s="1"/>
      <c r="L250"/>
      <c r="M250" s="108"/>
      <c r="Q250" s="106"/>
    </row>
    <row r="251" spans="1:17" ht="15.75" x14ac:dyDescent="0.25">
      <c r="A251" s="161"/>
      <c r="B251" s="162"/>
      <c r="C251" s="165"/>
      <c r="D251" s="165"/>
      <c r="E251" s="165"/>
      <c r="F251" s="109"/>
      <c r="G251" s="109"/>
      <c r="H251" s="109"/>
      <c r="I251" s="1"/>
      <c r="L251"/>
      <c r="M251" s="108"/>
      <c r="Q251" s="106"/>
    </row>
    <row r="252" spans="1:17" ht="15.75" x14ac:dyDescent="0.25">
      <c r="A252" s="161"/>
      <c r="B252" s="162"/>
      <c r="C252" s="165"/>
      <c r="D252" s="165"/>
      <c r="E252" s="165"/>
      <c r="F252" s="109"/>
      <c r="G252" s="109"/>
      <c r="H252" s="109"/>
      <c r="I252" s="1"/>
      <c r="L252"/>
      <c r="M252" s="108"/>
      <c r="Q252" s="106"/>
    </row>
    <row r="253" spans="1:17" ht="15.75" x14ac:dyDescent="0.25">
      <c r="A253" s="161"/>
      <c r="B253" s="162"/>
      <c r="C253" s="165"/>
      <c r="D253" s="165"/>
      <c r="E253" s="165"/>
      <c r="F253" s="109"/>
      <c r="G253" s="109"/>
      <c r="H253" s="109"/>
      <c r="I253" s="1"/>
      <c r="L253"/>
      <c r="M253" s="108"/>
      <c r="Q253" s="106"/>
    </row>
    <row r="254" spans="1:17" ht="15.75" x14ac:dyDescent="0.25">
      <c r="A254" s="161"/>
      <c r="B254" s="162"/>
      <c r="C254" s="165"/>
      <c r="D254" s="165"/>
      <c r="E254" s="165"/>
      <c r="F254" s="109"/>
      <c r="G254" s="109"/>
      <c r="H254" s="109"/>
      <c r="I254" s="1"/>
      <c r="L254"/>
      <c r="M254" s="108"/>
      <c r="Q254" s="106"/>
    </row>
    <row r="255" spans="1:17" ht="15.75" x14ac:dyDescent="0.25">
      <c r="A255" s="161"/>
      <c r="B255" s="162"/>
      <c r="C255" s="165"/>
      <c r="D255" s="165"/>
      <c r="E255" s="165"/>
      <c r="F255" s="109"/>
      <c r="G255" s="109"/>
      <c r="H255" s="109"/>
      <c r="I255" s="1"/>
      <c r="L255"/>
      <c r="M255" s="108"/>
      <c r="Q255" s="106"/>
    </row>
    <row r="256" spans="1:17" ht="15.75" x14ac:dyDescent="0.25">
      <c r="A256" s="161"/>
      <c r="B256" s="162"/>
      <c r="C256" s="165"/>
      <c r="D256" s="165"/>
      <c r="E256" s="165"/>
      <c r="F256" s="109"/>
      <c r="G256" s="109"/>
      <c r="H256" s="109"/>
      <c r="I256" s="1"/>
      <c r="K256" s="110"/>
      <c r="L256" s="110"/>
      <c r="M256" s="111"/>
      <c r="N256" s="110"/>
      <c r="O256" s="110"/>
      <c r="Q256" s="106"/>
    </row>
    <row r="257" spans="1:17" ht="15.75" x14ac:dyDescent="0.25">
      <c r="A257" s="161"/>
      <c r="B257" s="162"/>
      <c r="C257" s="165"/>
      <c r="D257" s="165"/>
      <c r="E257" s="165"/>
      <c r="F257" s="109"/>
      <c r="G257" s="109"/>
      <c r="H257" s="109"/>
      <c r="I257" s="1"/>
      <c r="K257" s="110"/>
      <c r="L257" s="110"/>
      <c r="M257" s="112"/>
      <c r="N257" s="110"/>
      <c r="O257" s="110"/>
      <c r="Q257" s="106"/>
    </row>
    <row r="258" spans="1:17" ht="15.75" x14ac:dyDescent="0.25">
      <c r="A258" s="161"/>
      <c r="B258" s="162"/>
      <c r="C258" s="165"/>
      <c r="D258" s="165"/>
      <c r="E258" s="165"/>
      <c r="F258" s="109"/>
      <c r="G258" s="109"/>
      <c r="H258" s="109"/>
      <c r="I258" s="1"/>
      <c r="K258" s="110"/>
      <c r="L258" s="110"/>
      <c r="M258" s="111"/>
      <c r="N258" s="110"/>
      <c r="O258" s="110"/>
      <c r="Q258" s="106"/>
    </row>
    <row r="259" spans="1:17" ht="15.75" x14ac:dyDescent="0.25">
      <c r="A259" s="161"/>
      <c r="B259" s="162"/>
      <c r="C259" s="165"/>
      <c r="D259" s="165"/>
      <c r="E259" s="165"/>
      <c r="F259" s="109"/>
      <c r="G259" s="109"/>
      <c r="H259" s="109"/>
      <c r="I259" s="1"/>
      <c r="K259" s="110"/>
      <c r="L259" s="110"/>
      <c r="M259" s="111"/>
      <c r="N259" s="110"/>
      <c r="O259" s="110"/>
      <c r="Q259" s="106"/>
    </row>
    <row r="260" spans="1:17" ht="15.75" x14ac:dyDescent="0.25">
      <c r="A260" s="161"/>
      <c r="B260" s="162"/>
      <c r="C260" s="165"/>
      <c r="D260" s="165"/>
      <c r="E260" s="165"/>
      <c r="F260" s="109"/>
      <c r="G260" s="109"/>
      <c r="H260" s="109"/>
      <c r="I260" s="1"/>
      <c r="K260" s="91"/>
      <c r="L260" s="90"/>
      <c r="M260" s="111"/>
      <c r="N260" s="91"/>
      <c r="O260" s="94"/>
      <c r="Q260" s="106"/>
    </row>
    <row r="261" spans="1:17" ht="15.75" x14ac:dyDescent="0.25">
      <c r="A261" s="163"/>
      <c r="B261" s="164"/>
      <c r="C261" s="166"/>
      <c r="D261" s="166"/>
      <c r="E261" s="166"/>
      <c r="F261" s="113"/>
      <c r="G261" s="113"/>
      <c r="H261" s="113"/>
      <c r="I261" s="114"/>
      <c r="J261" s="115"/>
      <c r="K261" s="116"/>
      <c r="L261" s="116"/>
      <c r="M261" s="116"/>
      <c r="N261" s="116"/>
      <c r="O261" s="116"/>
      <c r="P261" s="115"/>
      <c r="Q261" s="117"/>
    </row>
    <row r="262" spans="1:17" ht="15" x14ac:dyDescent="0.25">
      <c r="B262" s="118"/>
      <c r="N262" s="119"/>
      <c r="P262" s="120"/>
    </row>
    <row r="263" spans="1:17" ht="15" x14ac:dyDescent="0.25"/>
    <row r="267" spans="1:17" ht="15" x14ac:dyDescent="0.25"/>
    <row r="268" spans="1:17" ht="15" x14ac:dyDescent="0.25"/>
    <row r="269" spans="1:17" ht="15" x14ac:dyDescent="0.25"/>
    <row r="270" spans="1:17" ht="15" x14ac:dyDescent="0.25"/>
    <row r="1048558" ht="12.75" customHeight="1" x14ac:dyDescent="0.25"/>
    <row r="1048559" ht="12.75" customHeight="1" x14ac:dyDescent="0.25"/>
    <row r="1048560" ht="12.75" customHeight="1" x14ac:dyDescent="0.25"/>
    <row r="1048561" ht="12.75" customHeight="1" x14ac:dyDescent="0.25"/>
    <row r="1048562" ht="12.75" customHeight="1" x14ac:dyDescent="0.25"/>
    <row r="1048563" ht="12.75" customHeight="1" x14ac:dyDescent="0.25"/>
    <row r="1048564" ht="12.75" customHeight="1" x14ac:dyDescent="0.25"/>
    <row r="1048565" ht="12.75" customHeight="1" x14ac:dyDescent="0.25"/>
    <row r="1048566" ht="12.75" customHeight="1" x14ac:dyDescent="0.25"/>
    <row r="1048567" ht="12.75" customHeight="1" x14ac:dyDescent="0.25"/>
    <row r="1048568" ht="12.75" customHeight="1" x14ac:dyDescent="0.25"/>
    <row r="1048569" ht="12.75" customHeight="1" x14ac:dyDescent="0.25"/>
    <row r="1048570" ht="12.75" customHeight="1" x14ac:dyDescent="0.25"/>
    <row r="1048571" ht="12.75" customHeight="1" x14ac:dyDescent="0.25"/>
    <row r="1048572" ht="12.75" customHeight="1" x14ac:dyDescent="0.25"/>
    <row r="1048573" ht="12.75" customHeight="1" x14ac:dyDescent="0.25"/>
    <row r="1048574" ht="12.75" customHeight="1" x14ac:dyDescent="0.25"/>
    <row r="1048575" ht="12.75" customHeight="1" x14ac:dyDescent="0.25"/>
    <row r="1048576" ht="12.75" customHeight="1" x14ac:dyDescent="0.25"/>
  </sheetData>
  <mergeCells count="72">
    <mergeCell ref="A1:Q11"/>
    <mergeCell ref="A12:Q12"/>
    <mergeCell ref="A13:D13"/>
    <mergeCell ref="E13:M13"/>
    <mergeCell ref="N13:Q13"/>
    <mergeCell ref="P14:Q14"/>
    <mergeCell ref="N15:O15"/>
    <mergeCell ref="P15:Q15"/>
    <mergeCell ref="A16:G16"/>
    <mergeCell ref="I16:J16"/>
    <mergeCell ref="L16:M16"/>
    <mergeCell ref="N16:O16"/>
    <mergeCell ref="P16:Q16"/>
    <mergeCell ref="A14:E15"/>
    <mergeCell ref="F14:G15"/>
    <mergeCell ref="H14:J15"/>
    <mergeCell ref="K14:M15"/>
    <mergeCell ref="N14:O14"/>
    <mergeCell ref="A17:H17"/>
    <mergeCell ref="I17:K17"/>
    <mergeCell ref="L17:M17"/>
    <mergeCell ref="A18:A19"/>
    <mergeCell ref="B18:B19"/>
    <mergeCell ref="C18:C19"/>
    <mergeCell ref="D18:D19"/>
    <mergeCell ref="E18:E19"/>
    <mergeCell ref="F18:H18"/>
    <mergeCell ref="I18:K18"/>
    <mergeCell ref="L18:N18"/>
    <mergeCell ref="O18:Q18"/>
    <mergeCell ref="A224:B224"/>
    <mergeCell ref="A225:Q225"/>
    <mergeCell ref="C226:E226"/>
    <mergeCell ref="M226:Q226"/>
    <mergeCell ref="D227:E227"/>
    <mergeCell ref="I227:J227"/>
    <mergeCell ref="K227:L227"/>
    <mergeCell ref="M227:N227"/>
    <mergeCell ref="O227:Q227"/>
    <mergeCell ref="D228:E228"/>
    <mergeCell ref="I228:J228"/>
    <mergeCell ref="K228:L228"/>
    <mergeCell ref="M228:N228"/>
    <mergeCell ref="O228:Q228"/>
    <mergeCell ref="D229:E229"/>
    <mergeCell ref="I229:J229"/>
    <mergeCell ref="K229:L229"/>
    <mergeCell ref="M229:N229"/>
    <mergeCell ref="O229:Q229"/>
    <mergeCell ref="D230:E230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C251:E251"/>
    <mergeCell ref="C252:E252"/>
    <mergeCell ref="C253:E253"/>
    <mergeCell ref="C259:E259"/>
    <mergeCell ref="C260:E260"/>
    <mergeCell ref="C261:E261"/>
    <mergeCell ref="C254:E254"/>
    <mergeCell ref="C255:E255"/>
    <mergeCell ref="C256:E256"/>
    <mergeCell ref="C257:E257"/>
    <mergeCell ref="C258:E258"/>
  </mergeCells>
  <conditionalFormatting sqref="Q20:Q223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1.12083333333333" header="0.483333333333333" footer="3.7499999999999999E-2"/>
  <pageSetup paperSize="9" scale="28" fitToHeight="0" orientation="landscape" horizontalDpi="300" verticalDpi="300" r:id="rId1"/>
  <rowBreaks count="7" manualBreakCount="7">
    <brk id="44" max="16383" man="1"/>
    <brk id="68" max="16383" man="1"/>
    <brk id="99" max="16383" man="1"/>
    <brk id="133" max="16383" man="1"/>
    <brk id="159" max="16383" man="1"/>
    <brk id="191" max="16383" man="1"/>
    <brk id="2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XEU1048576"/>
  <sheetViews>
    <sheetView view="pageBreakPreview" topLeftCell="A167" zoomScaleNormal="100" workbookViewId="0">
      <selection activeCell="F86" sqref="F1:M1048576"/>
    </sheetView>
  </sheetViews>
  <sheetFormatPr defaultColWidth="8.7109375" defaultRowHeight="13.9" customHeight="1" x14ac:dyDescent="0.25"/>
  <cols>
    <col min="1" max="1" width="3.28515625" customWidth="1"/>
    <col min="2" max="2" width="19.140625" customWidth="1"/>
    <col min="3" max="3" width="95.5703125" customWidth="1"/>
    <col min="4" max="4" width="18.85546875" customWidth="1"/>
    <col min="5" max="5" width="19.28515625" customWidth="1"/>
    <col min="16353" max="16384" width="11.5703125" customWidth="1"/>
  </cols>
  <sheetData>
    <row r="2" spans="2:5 16355:16357" s="121" customFormat="1" ht="17.45" customHeight="1" x14ac:dyDescent="0.3">
      <c r="B2" s="236" t="s">
        <v>437</v>
      </c>
      <c r="C2" s="236"/>
      <c r="D2" s="236"/>
      <c r="E2" s="236"/>
      <c r="XEA2"/>
      <c r="XEB2"/>
      <c r="XEC2"/>
    </row>
    <row r="3" spans="2:5 16355:16357" s="121" customFormat="1" ht="18.75" x14ac:dyDescent="0.3">
      <c r="B3" s="236"/>
      <c r="C3" s="236"/>
      <c r="D3" s="236"/>
      <c r="E3" s="236"/>
      <c r="XEA3"/>
      <c r="XEB3"/>
      <c r="XEC3"/>
    </row>
    <row r="4" spans="2:5 16355:16357" s="121" customFormat="1" ht="18.75" x14ac:dyDescent="0.3">
      <c r="B4" s="236"/>
      <c r="C4" s="236"/>
      <c r="D4" s="236"/>
      <c r="E4" s="236"/>
      <c r="XEA4"/>
      <c r="XEB4"/>
      <c r="XEC4"/>
    </row>
    <row r="5" spans="2:5 16355:16357" s="121" customFormat="1" ht="18.75" x14ac:dyDescent="0.3">
      <c r="B5" s="236"/>
      <c r="C5" s="236"/>
      <c r="D5" s="236"/>
      <c r="E5" s="236"/>
      <c r="XEA5"/>
      <c r="XEB5"/>
      <c r="XEC5"/>
    </row>
    <row r="6" spans="2:5 16355:16357" s="121" customFormat="1" ht="18.75" x14ac:dyDescent="0.3">
      <c r="B6" s="236"/>
      <c r="C6" s="236"/>
      <c r="D6" s="236"/>
      <c r="E6" s="236"/>
      <c r="XEA6"/>
      <c r="XEB6"/>
      <c r="XEC6"/>
    </row>
    <row r="7" spans="2:5 16355:16357" s="121" customFormat="1" ht="18.75" x14ac:dyDescent="0.3">
      <c r="B7" s="236"/>
      <c r="C7" s="236"/>
      <c r="D7" s="236"/>
      <c r="E7" s="236"/>
      <c r="XEA7"/>
      <c r="XEB7"/>
      <c r="XEC7"/>
    </row>
    <row r="8" spans="2:5 16355:16357" s="121" customFormat="1" ht="17.45" customHeight="1" x14ac:dyDescent="0.3">
      <c r="B8" s="237" t="s">
        <v>438</v>
      </c>
      <c r="C8" s="237"/>
      <c r="D8" s="237"/>
      <c r="E8" s="237"/>
      <c r="XEA8"/>
      <c r="XEB8"/>
      <c r="XEC8"/>
    </row>
    <row r="9" spans="2:5 16355:16357" s="121" customFormat="1" ht="32.85" customHeight="1" x14ac:dyDescent="0.3">
      <c r="B9" s="238" t="s">
        <v>439</v>
      </c>
      <c r="C9" s="238"/>
      <c r="D9" s="239" t="s">
        <v>2</v>
      </c>
      <c r="E9" s="239"/>
      <c r="XEA9"/>
      <c r="XEB9"/>
      <c r="XEC9"/>
    </row>
    <row r="10" spans="2:5 16355:16357" s="121" customFormat="1" ht="17.45" customHeight="1" x14ac:dyDescent="0.3">
      <c r="B10" s="240" t="s">
        <v>440</v>
      </c>
      <c r="C10" s="240"/>
      <c r="D10" s="239"/>
      <c r="E10" s="239"/>
      <c r="XEA10"/>
      <c r="XEB10"/>
      <c r="XEC10"/>
    </row>
    <row r="11" spans="2:5 16355:16357" s="121" customFormat="1" ht="18.75" x14ac:dyDescent="0.3">
      <c r="B11" s="122" t="s">
        <v>17</v>
      </c>
      <c r="C11" s="123" t="s">
        <v>441</v>
      </c>
      <c r="D11" s="123" t="s">
        <v>442</v>
      </c>
      <c r="E11" s="124" t="s">
        <v>20</v>
      </c>
      <c r="XEA11"/>
      <c r="XEB11"/>
      <c r="XEC11"/>
    </row>
    <row r="12" spans="2:5 16355:16357" s="121" customFormat="1" ht="18.75" x14ac:dyDescent="0.3">
      <c r="B12" s="125">
        <v>6</v>
      </c>
      <c r="C12" s="126" t="str">
        <f>VLOOKUP(B12,'MEDIÇÃO 8'!$A$20:$C$224,2,0)</f>
        <v>PAREDES E PAINÉIS</v>
      </c>
      <c r="D12" s="127"/>
      <c r="E12" s="128"/>
      <c r="XEA12"/>
      <c r="XEB12"/>
      <c r="XEC12"/>
    </row>
    <row r="13" spans="2:5 16355:16357" s="121" customFormat="1" ht="56.25" x14ac:dyDescent="0.3">
      <c r="B13" s="129" t="s">
        <v>79</v>
      </c>
      <c r="C13" s="130" t="str">
        <f>VLOOKUP(B13,'MEDIÇÃO 8'!$A$20:$C$224,2,0)</f>
        <v>Alvenaria de blocos cerâmicos 10 furos 10x20x20cm, assentados c/argamassa de cimento, cal hidratada ch1 e areia traço 1:0,5:8, esp. Das juntas 12mm e esp. Das paredes s/revestimento, 10cm (bloco comprado na fábrica, posto obra)</v>
      </c>
      <c r="D13" s="131" t="str">
        <f>VLOOKUP(B13,'MEDIÇÃO 8'!$A$20:$C$198,3,0)</f>
        <v>m2</v>
      </c>
      <c r="E13" s="241">
        <f>SUM(D14:D21)</f>
        <v>75.123999999999995</v>
      </c>
      <c r="XEA13"/>
      <c r="XEB13"/>
      <c r="XEC13"/>
    </row>
    <row r="14" spans="2:5 16355:16357" s="132" customFormat="1" ht="17.45" customHeight="1" x14ac:dyDescent="0.3">
      <c r="B14" s="226" t="s">
        <v>443</v>
      </c>
      <c r="C14" s="226"/>
      <c r="D14" s="133">
        <v>26.54</v>
      </c>
      <c r="E14" s="241"/>
      <c r="XEA14"/>
      <c r="XEB14"/>
      <c r="XEC14"/>
    </row>
    <row r="15" spans="2:5 16355:16357" s="132" customFormat="1" ht="17.45" customHeight="1" x14ac:dyDescent="0.3">
      <c r="B15" s="230" t="s">
        <v>444</v>
      </c>
      <c r="C15" s="230"/>
      <c r="D15" s="134">
        <v>10.34</v>
      </c>
      <c r="E15" s="241"/>
      <c r="XEA15"/>
      <c r="XEB15"/>
      <c r="XEC15"/>
    </row>
    <row r="16" spans="2:5 16355:16357" s="132" customFormat="1" ht="17.45" customHeight="1" x14ac:dyDescent="0.3">
      <c r="B16" s="230" t="s">
        <v>445</v>
      </c>
      <c r="C16" s="230"/>
      <c r="D16" s="134">
        <v>10.33</v>
      </c>
      <c r="E16" s="241"/>
      <c r="XEA16"/>
      <c r="XEB16"/>
      <c r="XEC16"/>
    </row>
    <row r="17" spans="2:5 16355:16357" s="132" customFormat="1" ht="17.45" customHeight="1" x14ac:dyDescent="0.3">
      <c r="B17" s="230" t="s">
        <v>446</v>
      </c>
      <c r="C17" s="230"/>
      <c r="D17" s="134">
        <v>11.76</v>
      </c>
      <c r="E17" s="241"/>
      <c r="XEA17"/>
      <c r="XEB17"/>
      <c r="XEC17"/>
    </row>
    <row r="18" spans="2:5 16355:16357" s="132" customFormat="1" ht="18.75" x14ac:dyDescent="0.3">
      <c r="B18" s="229" t="s">
        <v>320</v>
      </c>
      <c r="C18" s="229"/>
      <c r="D18" s="133"/>
      <c r="E18" s="241"/>
      <c r="XEA18"/>
      <c r="XEB18"/>
      <c r="XEC18"/>
    </row>
    <row r="19" spans="2:5 16355:16357" s="132" customFormat="1" ht="32.85" customHeight="1" x14ac:dyDescent="0.3">
      <c r="B19" s="226" t="s">
        <v>447</v>
      </c>
      <c r="C19" s="226"/>
      <c r="D19" s="133"/>
      <c r="E19" s="241"/>
      <c r="XEA19"/>
      <c r="XEB19"/>
      <c r="XEC19"/>
    </row>
    <row r="20" spans="2:5 16355:16357" s="132" customFormat="1" ht="17.45" customHeight="1" x14ac:dyDescent="0.3">
      <c r="B20" s="219" t="s">
        <v>448</v>
      </c>
      <c r="C20" s="219"/>
      <c r="D20" s="133">
        <v>31.513999999999999</v>
      </c>
      <c r="E20" s="241"/>
      <c r="XEA20"/>
      <c r="XEB20"/>
      <c r="XEC20"/>
    </row>
    <row r="21" spans="2:5 16355:16357" s="132" customFormat="1" ht="32.85" customHeight="1" x14ac:dyDescent="0.3">
      <c r="B21" s="226" t="s">
        <v>449</v>
      </c>
      <c r="C21" s="226"/>
      <c r="D21" s="133">
        <v>-15.36</v>
      </c>
      <c r="E21" s="241"/>
      <c r="XEA21"/>
      <c r="XEB21"/>
      <c r="XEC21"/>
    </row>
    <row r="22" spans="2:5 16355:16357" s="132" customFormat="1" ht="37.5" x14ac:dyDescent="0.3">
      <c r="B22" s="129" t="s">
        <v>81</v>
      </c>
      <c r="C22" s="130" t="str">
        <f>VLOOKUP(B22,'MEDIÇÃO 8'!$A$20:$C$224,2,0)</f>
        <v>Verga/contraverga reta de concreto armado 10 x 5 cm, fck = 15 mpa, inclusive forma, armação e desforma</v>
      </c>
      <c r="D22" s="135" t="str">
        <f>VLOOKUP(B22,'MEDIÇÃO 8'!$A$20:$C$198,3,0)</f>
        <v>m</v>
      </c>
      <c r="E22" s="216">
        <f>SUM(D23:D29)</f>
        <v>19.05</v>
      </c>
      <c r="XEA22"/>
      <c r="XEB22"/>
      <c r="XEC22"/>
    </row>
    <row r="23" spans="2:5 16355:16357" s="132" customFormat="1" ht="17.45" customHeight="1" x14ac:dyDescent="0.3">
      <c r="B23" s="233" t="s">
        <v>450</v>
      </c>
      <c r="C23" s="233"/>
      <c r="D23" s="136"/>
      <c r="E23" s="216"/>
      <c r="XEA23"/>
      <c r="XEB23"/>
      <c r="XEC23"/>
    </row>
    <row r="24" spans="2:5 16355:16357" s="132" customFormat="1" ht="17.45" customHeight="1" x14ac:dyDescent="0.3">
      <c r="B24" s="226" t="s">
        <v>451</v>
      </c>
      <c r="C24" s="226"/>
      <c r="D24" s="136">
        <v>7</v>
      </c>
      <c r="E24" s="216"/>
      <c r="XEA24"/>
      <c r="XEB24"/>
      <c r="XEC24"/>
    </row>
    <row r="25" spans="2:5 16355:16357" s="132" customFormat="1" ht="17.45" customHeight="1" x14ac:dyDescent="0.3">
      <c r="B25" s="226" t="s">
        <v>452</v>
      </c>
      <c r="C25" s="226"/>
      <c r="D25" s="136">
        <v>7.5</v>
      </c>
      <c r="E25" s="216"/>
      <c r="XEA25"/>
      <c r="XEB25"/>
      <c r="XEC25"/>
    </row>
    <row r="26" spans="2:5 16355:16357" s="132" customFormat="1" ht="17.45" customHeight="1" x14ac:dyDescent="0.3">
      <c r="B26" s="226" t="s">
        <v>453</v>
      </c>
      <c r="C26" s="226"/>
      <c r="D26" s="137">
        <v>1.6</v>
      </c>
      <c r="E26" s="216"/>
      <c r="XEA26"/>
      <c r="XEB26"/>
      <c r="XEC26"/>
    </row>
    <row r="27" spans="2:5 16355:16357" s="132" customFormat="1" ht="17.45" customHeight="1" x14ac:dyDescent="0.3">
      <c r="B27" s="234" t="s">
        <v>454</v>
      </c>
      <c r="C27" s="234"/>
      <c r="D27" s="136"/>
      <c r="E27" s="216"/>
      <c r="XEA27"/>
      <c r="XEB27"/>
      <c r="XEC27"/>
    </row>
    <row r="28" spans="2:5 16355:16357" s="132" customFormat="1" ht="17.45" customHeight="1" x14ac:dyDescent="0.3">
      <c r="B28" s="226" t="s">
        <v>455</v>
      </c>
      <c r="C28" s="226"/>
      <c r="D28" s="136">
        <v>0.55000000000000004</v>
      </c>
      <c r="E28" s="216"/>
      <c r="XEA28"/>
      <c r="XEB28"/>
      <c r="XEC28"/>
    </row>
    <row r="29" spans="2:5 16355:16357" s="132" customFormat="1" ht="17.45" customHeight="1" x14ac:dyDescent="0.3">
      <c r="B29" s="226" t="s">
        <v>456</v>
      </c>
      <c r="C29" s="226"/>
      <c r="D29" s="136">
        <v>2.4</v>
      </c>
      <c r="E29" s="216"/>
      <c r="XEA29"/>
      <c r="XEB29"/>
      <c r="XEC29"/>
    </row>
    <row r="30" spans="2:5 16355:16357" s="132" customFormat="1" ht="34.35" customHeight="1" x14ac:dyDescent="0.3">
      <c r="B30" s="129" t="s">
        <v>83</v>
      </c>
      <c r="C30" s="130" t="str">
        <f>VLOOKUP(B30,'MEDIÇÃO 8'!$A$20:$C$224,2,0)</f>
        <v>Chapisco de argamassa de cimento e areia média ou grossa lavada, no traço 1:3, espessura 5 mm</v>
      </c>
      <c r="D30" s="135" t="str">
        <f>VLOOKUP(B30,'MEDIÇÃO 8'!$A$20:$C$198,3,0)</f>
        <v>m2</v>
      </c>
      <c r="E30" s="216">
        <v>0</v>
      </c>
      <c r="XEA30"/>
      <c r="XEB30"/>
      <c r="XEC30"/>
    </row>
    <row r="31" spans="2:5 16355:16357" s="132" customFormat="1" ht="18.75" x14ac:dyDescent="0.3">
      <c r="B31" s="229" t="s">
        <v>457</v>
      </c>
      <c r="C31" s="229"/>
      <c r="D31" s="135"/>
      <c r="E31" s="216"/>
      <c r="XEA31"/>
      <c r="XEB31"/>
      <c r="XEC31"/>
    </row>
    <row r="32" spans="2:5 16355:16357" s="132" customFormat="1" ht="18.75" x14ac:dyDescent="0.3">
      <c r="B32" s="229" t="s">
        <v>458</v>
      </c>
      <c r="C32" s="229"/>
      <c r="D32" s="138"/>
      <c r="E32" s="216"/>
      <c r="XEA32"/>
      <c r="XEB32"/>
      <c r="XEC32"/>
    </row>
    <row r="33" spans="2:5 16355:16357" s="132" customFormat="1" ht="18.75" x14ac:dyDescent="0.3">
      <c r="B33" s="229" t="s">
        <v>459</v>
      </c>
      <c r="C33" s="229"/>
      <c r="D33" s="133"/>
      <c r="E33" s="216"/>
      <c r="XEA33"/>
      <c r="XEB33"/>
      <c r="XEC33"/>
    </row>
    <row r="34" spans="2:5 16355:16357" s="132" customFormat="1" ht="32.85" customHeight="1" x14ac:dyDescent="0.3">
      <c r="B34" s="226" t="s">
        <v>460</v>
      </c>
      <c r="C34" s="226"/>
      <c r="D34" s="133">
        <v>119.89</v>
      </c>
      <c r="E34" s="216"/>
      <c r="XEA34"/>
      <c r="XEB34"/>
      <c r="XEC34"/>
    </row>
    <row r="35" spans="2:5 16355:16357" s="132" customFormat="1" ht="17.45" customHeight="1" x14ac:dyDescent="0.3">
      <c r="B35" s="226" t="s">
        <v>461</v>
      </c>
      <c r="C35" s="226"/>
      <c r="D35" s="133">
        <v>99.44</v>
      </c>
      <c r="E35" s="216"/>
      <c r="XEA35"/>
      <c r="XEB35"/>
      <c r="XEC35"/>
    </row>
    <row r="36" spans="2:5 16355:16357" s="132" customFormat="1" ht="17.45" customHeight="1" x14ac:dyDescent="0.3">
      <c r="B36" s="226" t="s">
        <v>462</v>
      </c>
      <c r="C36" s="226"/>
      <c r="D36" s="133">
        <v>9.3800000000000008</v>
      </c>
      <c r="E36" s="216"/>
      <c r="XEA36"/>
      <c r="XEB36"/>
      <c r="XEC36"/>
    </row>
    <row r="37" spans="2:5 16355:16357" s="132" customFormat="1" ht="32.85" customHeight="1" x14ac:dyDescent="0.3">
      <c r="B37" s="226" t="s">
        <v>463</v>
      </c>
      <c r="C37" s="226"/>
      <c r="D37" s="133">
        <v>29.94</v>
      </c>
      <c r="E37" s="216"/>
      <c r="XEA37"/>
      <c r="XEB37"/>
      <c r="XEC37"/>
    </row>
    <row r="38" spans="2:5 16355:16357" s="132" customFormat="1" ht="17.45" customHeight="1" x14ac:dyDescent="0.3">
      <c r="B38" s="226" t="s">
        <v>443</v>
      </c>
      <c r="C38" s="226"/>
      <c r="D38" s="133">
        <v>26.54</v>
      </c>
      <c r="E38" s="216"/>
      <c r="XEA38"/>
      <c r="XEB38"/>
      <c r="XEC38"/>
    </row>
    <row r="39" spans="2:5 16355:16357" s="132" customFormat="1" ht="17.45" customHeight="1" x14ac:dyDescent="0.3">
      <c r="B39" s="226" t="s">
        <v>464</v>
      </c>
      <c r="C39" s="226"/>
      <c r="D39" s="133">
        <v>18.2</v>
      </c>
      <c r="E39" s="216"/>
      <c r="XEA39"/>
      <c r="XEB39"/>
      <c r="XEC39"/>
    </row>
    <row r="40" spans="2:5 16355:16357" s="132" customFormat="1" ht="32.85" customHeight="1" x14ac:dyDescent="0.3">
      <c r="B40" s="231" t="s">
        <v>465</v>
      </c>
      <c r="C40" s="231"/>
      <c r="D40" s="133">
        <v>22.05</v>
      </c>
      <c r="E40" s="216"/>
      <c r="XEA40"/>
      <c r="XEB40"/>
      <c r="XEC40"/>
    </row>
    <row r="41" spans="2:5 16355:16357" s="132" customFormat="1" ht="18.75" x14ac:dyDescent="0.3">
      <c r="B41" s="232" t="s">
        <v>466</v>
      </c>
      <c r="C41" s="232"/>
      <c r="D41" s="133">
        <v>5.88</v>
      </c>
      <c r="E41" s="216"/>
      <c r="XEA41"/>
      <c r="XEB41"/>
      <c r="XEC41"/>
    </row>
    <row r="42" spans="2:5 16355:16357" s="132" customFormat="1" ht="18.75" x14ac:dyDescent="0.3">
      <c r="B42" s="235" t="s">
        <v>467</v>
      </c>
      <c r="C42" s="235"/>
      <c r="D42" s="133">
        <v>10.79</v>
      </c>
      <c r="E42" s="216"/>
      <c r="XEA42"/>
      <c r="XEB42"/>
      <c r="XEC42"/>
    </row>
    <row r="43" spans="2:5 16355:16357" s="132" customFormat="1" ht="18.75" x14ac:dyDescent="0.3">
      <c r="B43" s="229" t="s">
        <v>468</v>
      </c>
      <c r="C43" s="229"/>
      <c r="D43" s="139"/>
      <c r="E43" s="216"/>
      <c r="XEA43"/>
      <c r="XEB43"/>
      <c r="XEC43"/>
    </row>
    <row r="44" spans="2:5 16355:16357" s="132" customFormat="1" ht="17.45" customHeight="1" x14ac:dyDescent="0.3">
      <c r="B44" s="226" t="s">
        <v>469</v>
      </c>
      <c r="C44" s="226"/>
      <c r="D44" s="133">
        <v>25.91</v>
      </c>
      <c r="E44" s="216"/>
      <c r="XEA44"/>
      <c r="XEB44"/>
      <c r="XEC44"/>
    </row>
    <row r="45" spans="2:5 16355:16357" s="132" customFormat="1" ht="17.45" customHeight="1" x14ac:dyDescent="0.3">
      <c r="B45" s="226" t="s">
        <v>470</v>
      </c>
      <c r="C45" s="226"/>
      <c r="D45" s="133">
        <v>53.36</v>
      </c>
      <c r="E45" s="216"/>
      <c r="XEA45"/>
      <c r="XEB45"/>
      <c r="XEC45"/>
    </row>
    <row r="46" spans="2:5 16355:16357" s="132" customFormat="1" ht="18.75" x14ac:dyDescent="0.3">
      <c r="B46" s="227" t="s">
        <v>471</v>
      </c>
      <c r="C46" s="227"/>
      <c r="D46" s="140">
        <v>45.72</v>
      </c>
      <c r="E46" s="216"/>
      <c r="XEA46"/>
      <c r="XEB46"/>
      <c r="XEC46"/>
    </row>
    <row r="47" spans="2:5 16355:16357" s="132" customFormat="1" ht="17.45" customHeight="1" x14ac:dyDescent="0.3">
      <c r="B47" s="226" t="s">
        <v>472</v>
      </c>
      <c r="C47" s="226"/>
      <c r="D47" s="133">
        <v>36.380000000000003</v>
      </c>
      <c r="E47" s="216"/>
      <c r="XEA47"/>
      <c r="XEB47"/>
      <c r="XEC47"/>
    </row>
    <row r="48" spans="2:5 16355:16357" s="132" customFormat="1" ht="18.75" x14ac:dyDescent="0.3">
      <c r="B48" s="229" t="s">
        <v>473</v>
      </c>
      <c r="C48" s="229"/>
      <c r="D48" s="139"/>
      <c r="E48" s="216"/>
      <c r="XEA48"/>
      <c r="XEB48"/>
      <c r="XEC48"/>
    </row>
    <row r="49" spans="2:5 16355:16357" s="132" customFormat="1" ht="17.45" customHeight="1" x14ac:dyDescent="0.3">
      <c r="B49" s="226" t="s">
        <v>474</v>
      </c>
      <c r="C49" s="226"/>
      <c r="D49" s="133">
        <v>65.16</v>
      </c>
      <c r="E49" s="216"/>
      <c r="XEA49"/>
      <c r="XEB49"/>
      <c r="XEC49"/>
    </row>
    <row r="50" spans="2:5 16355:16357" s="132" customFormat="1" ht="18.75" x14ac:dyDescent="0.3">
      <c r="B50" s="219" t="s">
        <v>475</v>
      </c>
      <c r="C50" s="219"/>
      <c r="D50" s="133">
        <v>57.17</v>
      </c>
      <c r="E50" s="216"/>
      <c r="XEA50"/>
      <c r="XEB50"/>
      <c r="XEC50"/>
    </row>
    <row r="51" spans="2:5 16355:16357" s="132" customFormat="1" ht="18.75" x14ac:dyDescent="0.3">
      <c r="B51" s="219" t="s">
        <v>476</v>
      </c>
      <c r="C51" s="219"/>
      <c r="D51" s="133">
        <v>37.049999999999997</v>
      </c>
      <c r="E51" s="216"/>
      <c r="XEA51"/>
      <c r="XEB51"/>
      <c r="XEC51"/>
    </row>
    <row r="52" spans="2:5 16355:16357" s="132" customFormat="1" ht="18.75" x14ac:dyDescent="0.3">
      <c r="B52" s="219" t="s">
        <v>477</v>
      </c>
      <c r="C52" s="219"/>
      <c r="D52" s="133">
        <v>44.134999999999998</v>
      </c>
      <c r="E52" s="216"/>
      <c r="XEA52"/>
      <c r="XEB52"/>
      <c r="XEC52"/>
    </row>
    <row r="53" spans="2:5 16355:16357" s="132" customFormat="1" ht="18.75" x14ac:dyDescent="0.3">
      <c r="B53" s="219" t="s">
        <v>478</v>
      </c>
      <c r="C53" s="219"/>
      <c r="D53" s="133">
        <v>16.545000000000002</v>
      </c>
      <c r="E53" s="216"/>
      <c r="XEA53"/>
      <c r="XEB53"/>
      <c r="XEC53"/>
    </row>
    <row r="54" spans="2:5 16355:16357" s="132" customFormat="1" ht="17.45" customHeight="1" x14ac:dyDescent="0.3">
      <c r="B54" s="226" t="s">
        <v>479</v>
      </c>
      <c r="C54" s="226"/>
      <c r="D54" s="133">
        <v>31.89</v>
      </c>
      <c r="E54" s="216"/>
      <c r="XEA54"/>
      <c r="XEB54"/>
      <c r="XEC54"/>
    </row>
    <row r="55" spans="2:5 16355:16357" s="132" customFormat="1" ht="18.75" x14ac:dyDescent="0.3">
      <c r="B55" s="219" t="s">
        <v>480</v>
      </c>
      <c r="C55" s="219"/>
      <c r="D55" s="133">
        <v>21.66</v>
      </c>
      <c r="E55" s="216"/>
      <c r="XEA55"/>
      <c r="XEB55"/>
      <c r="XEC55"/>
    </row>
    <row r="56" spans="2:5 16355:16357" s="132" customFormat="1" ht="18.75" x14ac:dyDescent="0.3">
      <c r="B56" s="219" t="s">
        <v>481</v>
      </c>
      <c r="C56" s="219"/>
      <c r="D56" s="133">
        <v>22.47</v>
      </c>
      <c r="E56" s="216"/>
      <c r="XEA56"/>
      <c r="XEB56"/>
      <c r="XEC56"/>
    </row>
    <row r="57" spans="2:5 16355:16357" s="132" customFormat="1" ht="18.75" x14ac:dyDescent="0.3">
      <c r="B57" s="219" t="s">
        <v>482</v>
      </c>
      <c r="C57" s="219"/>
      <c r="D57" s="133">
        <v>19.559999999999999</v>
      </c>
      <c r="E57" s="216"/>
      <c r="XEA57"/>
      <c r="XEB57"/>
      <c r="XEC57"/>
    </row>
    <row r="58" spans="2:5 16355:16357" s="132" customFormat="1" ht="18.75" x14ac:dyDescent="0.3">
      <c r="B58" s="219" t="s">
        <v>483</v>
      </c>
      <c r="C58" s="219"/>
      <c r="D58" s="133">
        <v>19.559999999999999</v>
      </c>
      <c r="E58" s="216"/>
      <c r="XEA58"/>
      <c r="XEB58"/>
      <c r="XEC58"/>
    </row>
    <row r="59" spans="2:5 16355:16357" s="132" customFormat="1" ht="18.75" x14ac:dyDescent="0.3">
      <c r="B59" s="219" t="s">
        <v>484</v>
      </c>
      <c r="C59" s="219"/>
      <c r="D59" s="133">
        <v>17.88</v>
      </c>
      <c r="E59" s="216"/>
      <c r="XEA59"/>
      <c r="XEB59"/>
      <c r="XEC59"/>
    </row>
    <row r="60" spans="2:5 16355:16357" s="132" customFormat="1" ht="18.75" x14ac:dyDescent="0.3">
      <c r="B60" s="219" t="s">
        <v>485</v>
      </c>
      <c r="C60" s="219"/>
      <c r="D60" s="133">
        <v>17.88</v>
      </c>
      <c r="E60" s="216"/>
      <c r="XEA60"/>
      <c r="XEB60"/>
      <c r="XEC60"/>
    </row>
    <row r="61" spans="2:5 16355:16357" s="132" customFormat="1" ht="32.85" customHeight="1" x14ac:dyDescent="0.3">
      <c r="B61" s="226" t="s">
        <v>486</v>
      </c>
      <c r="C61" s="226"/>
      <c r="D61" s="133">
        <v>33.517499999999998</v>
      </c>
      <c r="E61" s="216"/>
      <c r="XEA61"/>
      <c r="XEB61"/>
      <c r="XEC61"/>
    </row>
    <row r="62" spans="2:5 16355:16357" s="132" customFormat="1" ht="48.6" customHeight="1" x14ac:dyDescent="0.3">
      <c r="B62" s="226" t="s">
        <v>487</v>
      </c>
      <c r="C62" s="226"/>
      <c r="D62" s="133">
        <v>32</v>
      </c>
      <c r="E62" s="216"/>
      <c r="XEA62"/>
      <c r="XEB62"/>
      <c r="XEC62"/>
    </row>
    <row r="63" spans="2:5 16355:16357" s="132" customFormat="1" ht="32.85" customHeight="1" x14ac:dyDescent="0.3">
      <c r="B63" s="226" t="s">
        <v>488</v>
      </c>
      <c r="C63" s="226"/>
      <c r="D63" s="133">
        <v>64.11</v>
      </c>
      <c r="E63" s="216"/>
      <c r="XEA63"/>
      <c r="XEB63"/>
      <c r="XEC63"/>
    </row>
    <row r="64" spans="2:5 16355:16357" s="132" customFormat="1" ht="48.6" customHeight="1" x14ac:dyDescent="0.3">
      <c r="B64" s="228" t="s">
        <v>489</v>
      </c>
      <c r="C64" s="228"/>
      <c r="D64" s="228"/>
      <c r="E64" s="216"/>
      <c r="XEA64"/>
      <c r="XEB64"/>
      <c r="XEC64"/>
    </row>
    <row r="65" spans="2:5 16355:16357" s="132" customFormat="1" ht="37.5" x14ac:dyDescent="0.3">
      <c r="B65" s="129" t="s">
        <v>85</v>
      </c>
      <c r="C65" s="130" t="str">
        <f>VLOOKUP(B65,'MEDIÇÃO 8'!$A$20:$C$224,2,0)</f>
        <v>Emboço de argamassa de cimento, cal hidratada ch1 e areia média ou grossa lavada no traço 1:0.5:6, espessura 20 mm</v>
      </c>
      <c r="D65" s="135" t="str">
        <f>VLOOKUP(B65,'MEDIÇÃO 8'!$A$20:$C$198,3,0)</f>
        <v>m2</v>
      </c>
      <c r="E65" s="216">
        <f>SUM(D66:D98)</f>
        <v>807.35599999999999</v>
      </c>
      <c r="XEA65"/>
      <c r="XEB65"/>
      <c r="XEC65"/>
    </row>
    <row r="66" spans="2:5 16355:16357" s="132" customFormat="1" ht="18.75" x14ac:dyDescent="0.3">
      <c r="B66" s="229" t="s">
        <v>473</v>
      </c>
      <c r="C66" s="229"/>
      <c r="D66" s="139"/>
      <c r="E66" s="216"/>
      <c r="XEA66"/>
      <c r="XEB66"/>
      <c r="XEC66"/>
    </row>
    <row r="67" spans="2:5 16355:16357" s="132" customFormat="1" ht="48.6" customHeight="1" x14ac:dyDescent="0.3">
      <c r="B67" s="230" t="s">
        <v>490</v>
      </c>
      <c r="C67" s="230"/>
      <c r="D67" s="133">
        <v>68.94</v>
      </c>
      <c r="E67" s="216"/>
      <c r="XEA67"/>
      <c r="XEB67"/>
      <c r="XEC67"/>
    </row>
    <row r="68" spans="2:5 16355:16357" s="132" customFormat="1" ht="18.75" x14ac:dyDescent="0.3">
      <c r="B68" s="219" t="s">
        <v>491</v>
      </c>
      <c r="C68" s="219"/>
      <c r="D68" s="133">
        <v>59.94</v>
      </c>
      <c r="E68" s="216"/>
      <c r="XEA68"/>
      <c r="XEB68"/>
      <c r="XEC68"/>
    </row>
    <row r="69" spans="2:5 16355:16357" s="132" customFormat="1" ht="18.75" x14ac:dyDescent="0.3">
      <c r="B69" s="219" t="s">
        <v>492</v>
      </c>
      <c r="C69" s="219"/>
      <c r="D69" s="133">
        <v>39.85</v>
      </c>
      <c r="E69" s="216"/>
      <c r="XEA69"/>
      <c r="XEB69"/>
      <c r="XEC69"/>
    </row>
    <row r="70" spans="2:5 16355:16357" s="132" customFormat="1" ht="32.85" customHeight="1" x14ac:dyDescent="0.3">
      <c r="B70" s="226" t="s">
        <v>493</v>
      </c>
      <c r="C70" s="226"/>
      <c r="D70" s="133">
        <v>45.53</v>
      </c>
      <c r="E70" s="216"/>
      <c r="XEA70"/>
      <c r="XEB70"/>
      <c r="XEC70"/>
    </row>
    <row r="71" spans="2:5 16355:16357" s="132" customFormat="1" ht="18.75" x14ac:dyDescent="0.3">
      <c r="B71" s="219" t="s">
        <v>494</v>
      </c>
      <c r="C71" s="219"/>
      <c r="D71" s="133">
        <v>24.03</v>
      </c>
      <c r="E71" s="216"/>
      <c r="XEA71"/>
      <c r="XEB71"/>
      <c r="XEC71"/>
    </row>
    <row r="72" spans="2:5 16355:16357" s="132" customFormat="1" ht="32.85" customHeight="1" x14ac:dyDescent="0.3">
      <c r="B72" s="230" t="s">
        <v>495</v>
      </c>
      <c r="C72" s="230"/>
      <c r="D72" s="133">
        <v>38.93</v>
      </c>
      <c r="E72" s="216"/>
      <c r="XEA72"/>
      <c r="XEB72"/>
      <c r="XEC72"/>
    </row>
    <row r="73" spans="2:5 16355:16357" s="132" customFormat="1" ht="48.6" customHeight="1" x14ac:dyDescent="0.3">
      <c r="B73" s="230" t="s">
        <v>496</v>
      </c>
      <c r="C73" s="230"/>
      <c r="D73" s="133">
        <v>33.270000000000003</v>
      </c>
      <c r="E73" s="216"/>
      <c r="XEA73"/>
      <c r="XEB73"/>
      <c r="XEC73"/>
    </row>
    <row r="74" spans="2:5 16355:16357" s="132" customFormat="1" ht="32.85" customHeight="1" x14ac:dyDescent="0.3">
      <c r="B74" s="226" t="s">
        <v>497</v>
      </c>
      <c r="C74" s="226"/>
      <c r="D74" s="133">
        <v>74.540000000000006</v>
      </c>
      <c r="E74" s="216"/>
      <c r="XEA74"/>
      <c r="XEB74"/>
      <c r="XEC74"/>
    </row>
    <row r="75" spans="2:5 16355:16357" s="132" customFormat="1" ht="18.75" x14ac:dyDescent="0.3">
      <c r="B75" s="229" t="s">
        <v>498</v>
      </c>
      <c r="C75" s="229"/>
      <c r="D75" s="133"/>
      <c r="E75" s="216"/>
      <c r="XEA75"/>
      <c r="XEB75"/>
      <c r="XEC75"/>
    </row>
    <row r="76" spans="2:5 16355:16357" s="132" customFormat="1" ht="32.85" customHeight="1" x14ac:dyDescent="0.3">
      <c r="B76" s="226" t="s">
        <v>460</v>
      </c>
      <c r="C76" s="226"/>
      <c r="D76" s="133">
        <v>119.89</v>
      </c>
      <c r="E76" s="216"/>
      <c r="XEA76"/>
      <c r="XEB76"/>
      <c r="XEC76"/>
    </row>
    <row r="77" spans="2:5 16355:16357" s="132" customFormat="1" ht="17.45" customHeight="1" x14ac:dyDescent="0.3">
      <c r="B77" s="226" t="s">
        <v>461</v>
      </c>
      <c r="C77" s="226"/>
      <c r="D77" s="133">
        <v>99.44</v>
      </c>
      <c r="E77" s="216"/>
      <c r="XEA77"/>
      <c r="XEB77"/>
      <c r="XEC77"/>
    </row>
    <row r="78" spans="2:5 16355:16357" s="132" customFormat="1" ht="17.45" customHeight="1" x14ac:dyDescent="0.3">
      <c r="B78" s="226" t="s">
        <v>462</v>
      </c>
      <c r="C78" s="226"/>
      <c r="D78" s="133">
        <v>9.3800000000000008</v>
      </c>
      <c r="E78" s="216"/>
      <c r="XEA78"/>
      <c r="XEB78"/>
      <c r="XEC78"/>
    </row>
    <row r="79" spans="2:5 16355:16357" s="132" customFormat="1" ht="32.85" customHeight="1" x14ac:dyDescent="0.3">
      <c r="B79" s="226" t="s">
        <v>499</v>
      </c>
      <c r="C79" s="226"/>
      <c r="D79" s="133">
        <v>29.94</v>
      </c>
      <c r="E79" s="216"/>
      <c r="XEA79"/>
      <c r="XEB79"/>
      <c r="XEC79"/>
    </row>
    <row r="80" spans="2:5 16355:16357" s="132" customFormat="1" ht="17.45" customHeight="1" x14ac:dyDescent="0.3">
      <c r="B80" s="226" t="s">
        <v>443</v>
      </c>
      <c r="C80" s="226"/>
      <c r="D80" s="133">
        <v>26.54</v>
      </c>
      <c r="E80" s="216"/>
      <c r="XEA80"/>
      <c r="XEB80"/>
      <c r="XEC80"/>
    </row>
    <row r="81" spans="2:5 16355:16357" s="132" customFormat="1" ht="17.45" customHeight="1" x14ac:dyDescent="0.3">
      <c r="B81" s="226" t="s">
        <v>464</v>
      </c>
      <c r="C81" s="226"/>
      <c r="D81" s="133">
        <v>18.2</v>
      </c>
      <c r="E81" s="216"/>
      <c r="XEA81"/>
      <c r="XEB81"/>
      <c r="XEC81"/>
    </row>
    <row r="82" spans="2:5 16355:16357" s="132" customFormat="1" ht="32.85" customHeight="1" x14ac:dyDescent="0.3">
      <c r="B82" s="231" t="s">
        <v>500</v>
      </c>
      <c r="C82" s="231"/>
      <c r="D82" s="133">
        <v>22.05</v>
      </c>
      <c r="E82" s="216"/>
      <c r="XEA82"/>
      <c r="XEB82"/>
      <c r="XEC82"/>
    </row>
    <row r="83" spans="2:5 16355:16357" s="132" customFormat="1" ht="18.75" x14ac:dyDescent="0.3">
      <c r="B83" s="232" t="s">
        <v>466</v>
      </c>
      <c r="C83" s="232"/>
      <c r="D83" s="133">
        <v>5.88</v>
      </c>
      <c r="E83" s="216"/>
      <c r="XEA83"/>
      <c r="XEB83"/>
      <c r="XEC83"/>
    </row>
    <row r="84" spans="2:5 16355:16357" s="132" customFormat="1" ht="18.75" x14ac:dyDescent="0.3">
      <c r="B84" s="229" t="s">
        <v>501</v>
      </c>
      <c r="C84" s="229"/>
      <c r="D84" s="139"/>
      <c r="E84" s="216"/>
      <c r="XEA84"/>
      <c r="XEB84"/>
      <c r="XEC84"/>
    </row>
    <row r="85" spans="2:5 16355:16357" s="132" customFormat="1" ht="17.45" customHeight="1" x14ac:dyDescent="0.3">
      <c r="B85" s="226" t="s">
        <v>502</v>
      </c>
      <c r="C85" s="226"/>
      <c r="D85" s="133">
        <v>29.905999999999999</v>
      </c>
      <c r="E85" s="216"/>
      <c r="XEA85"/>
      <c r="XEB85"/>
      <c r="XEC85"/>
    </row>
    <row r="86" spans="2:5 16355:16357" s="132" customFormat="1" ht="17.45" customHeight="1" x14ac:dyDescent="0.3">
      <c r="B86" s="226" t="s">
        <v>503</v>
      </c>
      <c r="C86" s="226"/>
      <c r="D86" s="133">
        <v>61</v>
      </c>
      <c r="E86" s="216"/>
      <c r="XEA86"/>
      <c r="XEB86"/>
      <c r="XEC86"/>
    </row>
    <row r="87" spans="2:5 16355:16357" s="132" customFormat="1" ht="18.75" x14ac:dyDescent="0.3">
      <c r="B87" s="227" t="s">
        <v>504</v>
      </c>
      <c r="C87" s="227"/>
      <c r="D87" s="140">
        <v>53.81</v>
      </c>
      <c r="E87" s="216"/>
      <c r="XEA87"/>
      <c r="XEB87"/>
      <c r="XEC87"/>
    </row>
    <row r="88" spans="2:5 16355:16357" s="132" customFormat="1" ht="17.45" customHeight="1" x14ac:dyDescent="0.3">
      <c r="B88" s="226" t="s">
        <v>505</v>
      </c>
      <c r="C88" s="226"/>
      <c r="D88" s="133">
        <v>38.75</v>
      </c>
      <c r="E88" s="216"/>
      <c r="XEA88"/>
      <c r="XEB88"/>
      <c r="XEC88"/>
    </row>
    <row r="89" spans="2:5 16355:16357" s="132" customFormat="1" ht="18.75" x14ac:dyDescent="0.3">
      <c r="B89" s="219" t="s">
        <v>506</v>
      </c>
      <c r="C89" s="219"/>
      <c r="D89" s="133">
        <v>10.85</v>
      </c>
      <c r="E89" s="216"/>
      <c r="XEA89"/>
      <c r="XEB89"/>
      <c r="XEC89"/>
    </row>
    <row r="90" spans="2:5 16355:16357" s="132" customFormat="1" ht="18.75" x14ac:dyDescent="0.3">
      <c r="B90" s="229" t="s">
        <v>507</v>
      </c>
      <c r="C90" s="229"/>
      <c r="D90" s="133"/>
      <c r="E90" s="216"/>
      <c r="XEA90"/>
      <c r="XEB90"/>
      <c r="XEC90"/>
    </row>
    <row r="91" spans="2:5 16355:16357" s="132" customFormat="1" ht="17.45" customHeight="1" x14ac:dyDescent="0.3">
      <c r="B91" s="226" t="s">
        <v>508</v>
      </c>
      <c r="C91" s="226"/>
      <c r="D91" s="134">
        <v>21.33</v>
      </c>
      <c r="E91" s="216"/>
      <c r="XEA91" s="102"/>
      <c r="XEB91" s="102"/>
      <c r="XEC91" s="102"/>
    </row>
    <row r="92" spans="2:5 16355:16357" s="132" customFormat="1" ht="17.45" customHeight="1" x14ac:dyDescent="0.3">
      <c r="B92" s="226" t="s">
        <v>509</v>
      </c>
      <c r="C92" s="226"/>
      <c r="D92" s="134">
        <v>21.33</v>
      </c>
      <c r="E92" s="216"/>
      <c r="XEA92" s="102"/>
      <c r="XEB92" s="102"/>
      <c r="XEC92" s="102"/>
    </row>
    <row r="93" spans="2:5 16355:16357" s="132" customFormat="1" ht="17.45" customHeight="1" x14ac:dyDescent="0.3">
      <c r="B93" s="226" t="s">
        <v>510</v>
      </c>
      <c r="C93" s="226"/>
      <c r="D93" s="134">
        <v>17.61</v>
      </c>
      <c r="E93" s="216"/>
      <c r="XEA93" s="102"/>
      <c r="XEB93" s="102"/>
      <c r="XEC93" s="102"/>
    </row>
    <row r="94" spans="2:5 16355:16357" s="132" customFormat="1" ht="17.45" customHeight="1" x14ac:dyDescent="0.3">
      <c r="B94" s="226" t="s">
        <v>511</v>
      </c>
      <c r="C94" s="226"/>
      <c r="D94" s="134">
        <v>17.61</v>
      </c>
      <c r="E94" s="216"/>
      <c r="XEA94" s="102"/>
      <c r="XEB94" s="102"/>
      <c r="XEC94" s="102"/>
    </row>
    <row r="95" spans="2:5 16355:16357" s="132" customFormat="1" ht="33.6" customHeight="1" x14ac:dyDescent="0.3">
      <c r="B95" s="226" t="s">
        <v>512</v>
      </c>
      <c r="C95" s="226"/>
      <c r="D95" s="134">
        <v>35.380000000000003</v>
      </c>
      <c r="E95" s="216"/>
      <c r="XEA95" s="102"/>
      <c r="XEB95" s="102"/>
      <c r="XEC95" s="102"/>
    </row>
    <row r="96" spans="2:5 16355:16357" s="132" customFormat="1" ht="17.45" customHeight="1" x14ac:dyDescent="0.3">
      <c r="B96" s="226" t="s">
        <v>513</v>
      </c>
      <c r="C96" s="226"/>
      <c r="D96" s="134">
        <v>18.04</v>
      </c>
      <c r="E96" s="216"/>
      <c r="XEA96" s="102"/>
      <c r="XEB96" s="102"/>
      <c r="XEC96" s="102"/>
    </row>
    <row r="97" spans="2:5 16355:16357" s="132" customFormat="1" ht="17.45" customHeight="1" x14ac:dyDescent="0.3">
      <c r="B97" s="226" t="s">
        <v>514</v>
      </c>
      <c r="C97" s="226"/>
      <c r="D97" s="134">
        <v>23.22</v>
      </c>
      <c r="E97" s="216"/>
      <c r="XEA97" s="102"/>
      <c r="XEB97" s="102"/>
      <c r="XEC97" s="102"/>
    </row>
    <row r="98" spans="2:5 16355:16357" s="132" customFormat="1" ht="17.45" customHeight="1" x14ac:dyDescent="0.3">
      <c r="B98" s="226" t="s">
        <v>515</v>
      </c>
      <c r="C98" s="226"/>
      <c r="D98" s="134">
        <v>-257.83</v>
      </c>
      <c r="E98" s="216"/>
      <c r="XEA98" s="102"/>
      <c r="XEB98" s="102"/>
      <c r="XEC98" s="102"/>
    </row>
    <row r="99" spans="2:5 16355:16357" s="132" customFormat="1" ht="48.6" customHeight="1" x14ac:dyDescent="0.3">
      <c r="B99" s="228" t="s">
        <v>516</v>
      </c>
      <c r="C99" s="228"/>
      <c r="D99" s="228"/>
      <c r="E99" s="216"/>
      <c r="XEA99" s="102"/>
      <c r="XEB99" s="102"/>
      <c r="XEC99" s="102"/>
    </row>
    <row r="100" spans="2:5 16355:16357" s="132" customFormat="1" ht="37.5" x14ac:dyDescent="0.3">
      <c r="B100" s="129" t="s">
        <v>87</v>
      </c>
      <c r="C100" s="130" t="str">
        <f>VLOOKUP(B100,'MEDIÇÃO 8'!$A$20:$C$224,2,0)</f>
        <v>Reboco de argamassa de cimento, cal hidratada ch1 e areia média ou grossa lavada no traço 1:0.5:6, espessura 5mm</v>
      </c>
      <c r="D100" s="135" t="str">
        <f>VLOOKUP(B100,'MEDIÇÃO 8'!$A$20:$C$198,3,0)</f>
        <v>m2</v>
      </c>
      <c r="E100" s="216">
        <f>SUM(D101:D125)</f>
        <v>181.70999999999981</v>
      </c>
      <c r="XEA100"/>
      <c r="XEB100"/>
      <c r="XEC100"/>
    </row>
    <row r="101" spans="2:5 16355:16357" s="132" customFormat="1" ht="18.75" x14ac:dyDescent="0.3">
      <c r="B101" s="229" t="s">
        <v>473</v>
      </c>
      <c r="C101" s="229"/>
      <c r="D101" s="139"/>
      <c r="E101" s="216"/>
      <c r="XEA101"/>
      <c r="XEB101"/>
      <c r="XEC101"/>
    </row>
    <row r="102" spans="2:5 16355:16357" s="132" customFormat="1" ht="48.6" customHeight="1" x14ac:dyDescent="0.3">
      <c r="B102" s="230" t="s">
        <v>490</v>
      </c>
      <c r="C102" s="230"/>
      <c r="D102" s="133">
        <v>68.94</v>
      </c>
      <c r="E102" s="216"/>
      <c r="XEA102"/>
      <c r="XEB102"/>
      <c r="XEC102"/>
    </row>
    <row r="103" spans="2:5 16355:16357" s="132" customFormat="1" ht="18.75" x14ac:dyDescent="0.3">
      <c r="B103" s="219" t="s">
        <v>491</v>
      </c>
      <c r="C103" s="219"/>
      <c r="D103" s="133">
        <v>59.94</v>
      </c>
      <c r="E103" s="216"/>
      <c r="XEA103"/>
      <c r="XEB103"/>
      <c r="XEC103"/>
    </row>
    <row r="104" spans="2:5 16355:16357" s="132" customFormat="1" ht="18.75" x14ac:dyDescent="0.3">
      <c r="B104" s="219" t="s">
        <v>492</v>
      </c>
      <c r="C104" s="219"/>
      <c r="D104" s="133">
        <v>39.85</v>
      </c>
      <c r="E104" s="216"/>
      <c r="XEA104"/>
      <c r="XEB104"/>
      <c r="XEC104"/>
    </row>
    <row r="105" spans="2:5 16355:16357" s="132" customFormat="1" ht="32.85" customHeight="1" x14ac:dyDescent="0.3">
      <c r="B105" s="226" t="s">
        <v>493</v>
      </c>
      <c r="C105" s="226"/>
      <c r="D105" s="133">
        <v>45.53</v>
      </c>
      <c r="E105" s="216"/>
      <c r="XEA105"/>
      <c r="XEB105"/>
      <c r="XEC105"/>
    </row>
    <row r="106" spans="2:5 16355:16357" s="132" customFormat="1" ht="18.75" x14ac:dyDescent="0.3">
      <c r="B106" s="219" t="s">
        <v>494</v>
      </c>
      <c r="C106" s="219"/>
      <c r="D106" s="133">
        <v>24.03</v>
      </c>
      <c r="E106" s="216"/>
      <c r="XEA106"/>
      <c r="XEB106"/>
      <c r="XEC106"/>
    </row>
    <row r="107" spans="2:5 16355:16357" s="132" customFormat="1" ht="32.85" customHeight="1" x14ac:dyDescent="0.3">
      <c r="B107" s="230" t="s">
        <v>495</v>
      </c>
      <c r="C107" s="230"/>
      <c r="D107" s="133">
        <v>38.93</v>
      </c>
      <c r="E107" s="216"/>
      <c r="XEA107"/>
      <c r="XEB107"/>
      <c r="XEC107"/>
    </row>
    <row r="108" spans="2:5 16355:16357" s="132" customFormat="1" ht="48.6" customHeight="1" x14ac:dyDescent="0.3">
      <c r="B108" s="230" t="s">
        <v>496</v>
      </c>
      <c r="C108" s="230"/>
      <c r="D108" s="133">
        <v>33.270000000000003</v>
      </c>
      <c r="E108" s="216"/>
      <c r="XEA108"/>
      <c r="XEB108"/>
      <c r="XEC108"/>
    </row>
    <row r="109" spans="2:5 16355:16357" s="132" customFormat="1" ht="32.85" customHeight="1" x14ac:dyDescent="0.3">
      <c r="B109" s="226" t="s">
        <v>497</v>
      </c>
      <c r="C109" s="226"/>
      <c r="D109" s="133">
        <v>74.540000000000006</v>
      </c>
      <c r="E109" s="216"/>
      <c r="XEA109"/>
      <c r="XEB109"/>
      <c r="XEC109"/>
    </row>
    <row r="110" spans="2:5 16355:16357" s="132" customFormat="1" ht="18.75" x14ac:dyDescent="0.3">
      <c r="B110" s="229" t="s">
        <v>498</v>
      </c>
      <c r="C110" s="229"/>
      <c r="D110" s="133"/>
      <c r="E110" s="216"/>
      <c r="XEA110"/>
      <c r="XEB110"/>
      <c r="XEC110"/>
    </row>
    <row r="111" spans="2:5 16355:16357" s="132" customFormat="1" ht="32.85" customHeight="1" x14ac:dyDescent="0.3">
      <c r="B111" s="226" t="s">
        <v>460</v>
      </c>
      <c r="C111" s="226"/>
      <c r="D111" s="133">
        <v>119.89</v>
      </c>
      <c r="E111" s="216"/>
      <c r="XEA111"/>
      <c r="XEB111"/>
      <c r="XEC111"/>
    </row>
    <row r="112" spans="2:5 16355:16357" s="132" customFormat="1" ht="17.45" customHeight="1" x14ac:dyDescent="0.3">
      <c r="B112" s="226" t="s">
        <v>461</v>
      </c>
      <c r="C112" s="226"/>
      <c r="D112" s="133">
        <v>99.44</v>
      </c>
      <c r="E112" s="216"/>
      <c r="XEA112"/>
      <c r="XEB112"/>
      <c r="XEC112"/>
    </row>
    <row r="113" spans="2:5 16355:16375" s="132" customFormat="1" ht="17.45" customHeight="1" x14ac:dyDescent="0.3">
      <c r="B113" s="226" t="s">
        <v>462</v>
      </c>
      <c r="C113" s="226"/>
      <c r="D113" s="133">
        <v>9.3800000000000008</v>
      </c>
      <c r="E113" s="216"/>
      <c r="XEA113"/>
      <c r="XEB113"/>
      <c r="XEC113"/>
    </row>
    <row r="114" spans="2:5 16355:16375" s="132" customFormat="1" ht="32.85" customHeight="1" x14ac:dyDescent="0.3">
      <c r="B114" s="226" t="s">
        <v>499</v>
      </c>
      <c r="C114" s="226"/>
      <c r="D114" s="133">
        <v>29.94</v>
      </c>
      <c r="E114" s="216"/>
      <c r="XEA114"/>
      <c r="XEB114"/>
      <c r="XEC114"/>
    </row>
    <row r="115" spans="2:5 16355:16375" s="132" customFormat="1" ht="17.45" customHeight="1" x14ac:dyDescent="0.3">
      <c r="B115" s="226" t="s">
        <v>443</v>
      </c>
      <c r="C115" s="226"/>
      <c r="D115" s="133">
        <v>26.54</v>
      </c>
      <c r="E115" s="216"/>
      <c r="XEA115"/>
      <c r="XEB115"/>
      <c r="XEC115"/>
    </row>
    <row r="116" spans="2:5 16355:16375" s="132" customFormat="1" ht="17.45" customHeight="1" x14ac:dyDescent="0.3">
      <c r="B116" s="226" t="s">
        <v>464</v>
      </c>
      <c r="C116" s="226"/>
      <c r="D116" s="133">
        <v>18.2</v>
      </c>
      <c r="E116" s="216"/>
      <c r="XEA116"/>
      <c r="XEB116"/>
      <c r="XEC116"/>
    </row>
    <row r="117" spans="2:5 16355:16375" s="132" customFormat="1" ht="32.85" customHeight="1" x14ac:dyDescent="0.3">
      <c r="B117" s="231" t="s">
        <v>500</v>
      </c>
      <c r="C117" s="231"/>
      <c r="D117" s="133">
        <v>22.05</v>
      </c>
      <c r="E117" s="216"/>
      <c r="XEA117"/>
      <c r="XEB117"/>
      <c r="XEC117"/>
    </row>
    <row r="118" spans="2:5 16355:16375" s="132" customFormat="1" ht="18.75" x14ac:dyDescent="0.3">
      <c r="B118" s="232" t="s">
        <v>466</v>
      </c>
      <c r="C118" s="232"/>
      <c r="D118" s="133">
        <v>5.88</v>
      </c>
      <c r="E118" s="216"/>
      <c r="XEA118"/>
      <c r="XEB118"/>
      <c r="XEC118"/>
    </row>
    <row r="119" spans="2:5 16355:16375" s="132" customFormat="1" ht="18.75" x14ac:dyDescent="0.3">
      <c r="B119" s="229" t="s">
        <v>501</v>
      </c>
      <c r="C119" s="229"/>
      <c r="D119" s="139"/>
      <c r="E119" s="216"/>
      <c r="XEA119"/>
      <c r="XEB119"/>
      <c r="XEC119"/>
    </row>
    <row r="120" spans="2:5 16355:16375" s="132" customFormat="1" ht="17.45" customHeight="1" x14ac:dyDescent="0.3">
      <c r="B120" s="226" t="s">
        <v>502</v>
      </c>
      <c r="C120" s="226"/>
      <c r="D120" s="133">
        <v>29.905999999999999</v>
      </c>
      <c r="E120" s="216"/>
      <c r="XEA120"/>
      <c r="XEB120"/>
      <c r="XEC120"/>
    </row>
    <row r="121" spans="2:5 16355:16375" s="132" customFormat="1" ht="17.45" customHeight="1" x14ac:dyDescent="0.3">
      <c r="B121" s="226" t="s">
        <v>503</v>
      </c>
      <c r="C121" s="226"/>
      <c r="D121" s="133">
        <v>61</v>
      </c>
      <c r="E121" s="216"/>
      <c r="XEA121"/>
      <c r="XEB121"/>
      <c r="XEC121"/>
    </row>
    <row r="122" spans="2:5 16355:16375" s="132" customFormat="1" ht="18.75" x14ac:dyDescent="0.3">
      <c r="B122" s="227" t="s">
        <v>504</v>
      </c>
      <c r="C122" s="227"/>
      <c r="D122" s="140">
        <v>53.81</v>
      </c>
      <c r="E122" s="216"/>
      <c r="XEA122"/>
      <c r="XEB122"/>
      <c r="XEC122"/>
    </row>
    <row r="123" spans="2:5 16355:16375" s="132" customFormat="1" ht="17.45" customHeight="1" x14ac:dyDescent="0.3">
      <c r="B123" s="226" t="s">
        <v>505</v>
      </c>
      <c r="C123" s="226"/>
      <c r="D123" s="133">
        <v>38.75</v>
      </c>
      <c r="E123" s="216"/>
      <c r="XEA123"/>
      <c r="XEB123"/>
      <c r="XEC123"/>
    </row>
    <row r="124" spans="2:5 16355:16375" s="132" customFormat="1" ht="18.75" x14ac:dyDescent="0.3">
      <c r="B124" s="219" t="s">
        <v>506</v>
      </c>
      <c r="C124" s="219"/>
      <c r="D124" s="133">
        <v>10.85</v>
      </c>
      <c r="E124" s="216"/>
      <c r="XEA124"/>
      <c r="XEB124"/>
      <c r="XEC124"/>
    </row>
    <row r="125" spans="2:5 16355:16375" s="132" customFormat="1" ht="17.45" customHeight="1" x14ac:dyDescent="0.3">
      <c r="B125" s="226" t="s">
        <v>517</v>
      </c>
      <c r="C125" s="226"/>
      <c r="D125" s="134">
        <v>-728.95600000000002</v>
      </c>
      <c r="E125" s="216"/>
      <c r="XEA125" s="102"/>
      <c r="XEB125" s="102"/>
      <c r="XEC125" s="102"/>
    </row>
    <row r="126" spans="2:5 16355:16375" s="132" customFormat="1" ht="64.150000000000006" customHeight="1" x14ac:dyDescent="0.3">
      <c r="B126" s="228" t="s">
        <v>518</v>
      </c>
      <c r="C126" s="228"/>
      <c r="D126" s="228"/>
      <c r="E126" s="216"/>
      <c r="XEA126" s="102"/>
      <c r="XEB126" s="102"/>
      <c r="XEC126" s="102"/>
    </row>
    <row r="127" spans="2:5 16355:16375" s="121" customFormat="1" ht="18.75" x14ac:dyDescent="0.3">
      <c r="B127" s="221"/>
      <c r="C127" s="221"/>
      <c r="D127" s="221"/>
      <c r="E127" s="221"/>
      <c r="XEA127"/>
      <c r="XEB127"/>
      <c r="XEC127"/>
      <c r="XED127" s="132"/>
      <c r="XEE127" s="132"/>
      <c r="XEF127" s="132"/>
      <c r="XEG127" s="132"/>
      <c r="XEH127" s="132"/>
      <c r="XEI127" s="132"/>
      <c r="XEJ127" s="132"/>
      <c r="XEK127" s="132"/>
      <c r="XEL127" s="132"/>
      <c r="XEM127" s="132"/>
      <c r="XEN127" s="132"/>
      <c r="XEO127" s="132"/>
      <c r="XEP127" s="132"/>
      <c r="XEQ127" s="132"/>
      <c r="XER127" s="132"/>
      <c r="XES127" s="132"/>
      <c r="XET127" s="132"/>
      <c r="XEU127" s="132"/>
    </row>
    <row r="128" spans="2:5 16355:16375" s="121" customFormat="1" ht="18.75" x14ac:dyDescent="0.3">
      <c r="B128" s="125">
        <v>16</v>
      </c>
      <c r="C128" s="126" t="str">
        <f>VLOOKUP(B128,'MEDIÇÃO 8'!$A$20:$C$224,2,0)</f>
        <v>COBERTURA</v>
      </c>
      <c r="D128" s="127"/>
      <c r="E128" s="128"/>
      <c r="XEA128"/>
      <c r="XEB128"/>
      <c r="XEC128"/>
    </row>
    <row r="129" spans="2:5 16355:16357" s="121" customFormat="1" ht="56.25" x14ac:dyDescent="0.3">
      <c r="B129" s="129" t="s">
        <v>325</v>
      </c>
      <c r="C129" s="141" t="str">
        <f>VLOOKUP(B129,'MEDIÇÃO 8'!$A$20:$C$224,2,0)</f>
        <v>Estrut. Metálica p/ quadra poliesp. Coberta constituída por perfis formados a frio, aço estrutural astm a-570 g33 (terças) astm a-36 (demais perfis) c/ o sistema de trat. E pint conf descrito em notas da planilha</v>
      </c>
      <c r="D129" s="135" t="str">
        <f>VLOOKUP(B129,'MEDIÇÃO 8'!$A$20:$C$198,3,0)</f>
        <v>kg</v>
      </c>
      <c r="E129" s="216">
        <f>D130</f>
        <v>407.79</v>
      </c>
      <c r="XEA129"/>
      <c r="XEB129"/>
      <c r="XEC129"/>
    </row>
    <row r="130" spans="2:5 16355:16357" s="121" customFormat="1" ht="18.75" x14ac:dyDescent="0.3">
      <c r="B130" s="217" t="s">
        <v>519</v>
      </c>
      <c r="C130" s="217"/>
      <c r="D130" s="142">
        <v>407.79</v>
      </c>
      <c r="E130" s="216"/>
      <c r="XEA130"/>
      <c r="XEB130"/>
      <c r="XEC130"/>
    </row>
    <row r="131" spans="2:5 16355:16357" s="121" customFormat="1" ht="37.5" x14ac:dyDescent="0.3">
      <c r="B131" s="129" t="s">
        <v>329</v>
      </c>
      <c r="C131" s="141" t="str">
        <f>VLOOKUP(B131,'MEDIÇÃO 8'!$A$20:$C$224,2,0)</f>
        <v>Telha em aço galvalume trapezoidal 40, e=0.43mm, inclusive acessório de fixação Ref. Santo André, Eternit, Metform ou equivalente.</v>
      </c>
      <c r="D131" s="135" t="str">
        <f>VLOOKUP(B131,'MEDIÇÃO 8'!$A$20:$C$198,3,0)</f>
        <v>m²</v>
      </c>
      <c r="E131" s="216">
        <f>SUM(D132)</f>
        <v>5.92</v>
      </c>
      <c r="XEA131"/>
      <c r="XEB131"/>
      <c r="XEC131"/>
    </row>
    <row r="132" spans="2:5 16355:16357" s="121" customFormat="1" ht="18.75" x14ac:dyDescent="0.3">
      <c r="B132" s="217" t="s">
        <v>520</v>
      </c>
      <c r="C132" s="217"/>
      <c r="D132" s="142">
        <v>5.92</v>
      </c>
      <c r="E132" s="216"/>
      <c r="XEA132"/>
      <c r="XEB132"/>
      <c r="XEC132"/>
    </row>
    <row r="133" spans="2:5 16355:16357" s="121" customFormat="1" ht="18.75" x14ac:dyDescent="0.3">
      <c r="B133" s="221"/>
      <c r="C133" s="221"/>
      <c r="D133" s="221"/>
      <c r="E133" s="221"/>
      <c r="XEA133"/>
      <c r="XEB133"/>
      <c r="XEC133"/>
    </row>
    <row r="134" spans="2:5 16355:16357" s="121" customFormat="1" ht="18.75" x14ac:dyDescent="0.3">
      <c r="B134" s="125">
        <v>19</v>
      </c>
      <c r="C134" s="126" t="str">
        <f>VLOOKUP(B134,'MEDIÇÃO 8'!$A$20:$C$224,2,0)</f>
        <v>SERVIÇOS COMPLEMENTARES</v>
      </c>
      <c r="D134" s="127"/>
      <c r="E134" s="128"/>
      <c r="XEA134"/>
      <c r="XEB134"/>
      <c r="XEC134"/>
    </row>
    <row r="135" spans="2:5 16355:16357" s="121" customFormat="1" ht="56.65" customHeight="1" x14ac:dyDescent="0.3">
      <c r="B135" s="129" t="s">
        <v>366</v>
      </c>
      <c r="C135" s="141" t="str">
        <f>VLOOKUP(B135,'MEDIÇÃO 8'!$A$20:$C$224,2,0)</f>
        <v>Revestimento em ACM e= 3mm, para fachada acabada, instalado no local, incluindo todos os acessórios de fixação, prevendo os recortes e acabamentos nas esquadrias, arestas e demais componentes da fachada, cores a definir em projeto</v>
      </c>
      <c r="D135" s="135" t="str">
        <f>VLOOKUP(B135,'MEDIÇÃO 8'!$A$20:$C$198,3,0)</f>
        <v>m²</v>
      </c>
      <c r="E135" s="216">
        <f>D136</f>
        <v>185.21</v>
      </c>
      <c r="XEA135"/>
      <c r="XEB135"/>
      <c r="XEC135"/>
    </row>
    <row r="136" spans="2:5 16355:16357" s="121" customFormat="1" ht="18.75" x14ac:dyDescent="0.3">
      <c r="B136" s="222" t="s">
        <v>521</v>
      </c>
      <c r="C136" s="222"/>
      <c r="D136" s="135">
        <v>185.21</v>
      </c>
      <c r="E136" s="216"/>
      <c r="XEA136"/>
      <c r="XEB136"/>
      <c r="XEC136"/>
    </row>
    <row r="137" spans="2:5 16355:16357" s="121" customFormat="1" ht="18.75" x14ac:dyDescent="0.3">
      <c r="B137" s="221"/>
      <c r="C137" s="221"/>
      <c r="D137" s="221"/>
      <c r="E137" s="221"/>
      <c r="XEA137"/>
      <c r="XEB137"/>
      <c r="XEC137"/>
    </row>
    <row r="138" spans="2:5 16355:16357" s="121" customFormat="1" ht="18.75" x14ac:dyDescent="0.3">
      <c r="B138" s="125">
        <v>20</v>
      </c>
      <c r="C138" s="126" t="str">
        <f>VLOOKUP(B138,'MEDIÇÃO 8'!$A$20:$C$224,2,0)</f>
        <v>ADMINISTRAÇÃO LOCAL</v>
      </c>
      <c r="D138" s="127"/>
      <c r="E138" s="128"/>
      <c r="XEA138"/>
      <c r="XEB138"/>
      <c r="XEC138"/>
    </row>
    <row r="139" spans="2:5 16355:16357" s="121" customFormat="1" ht="18.75" x14ac:dyDescent="0.3">
      <c r="B139" s="129" t="s">
        <v>369</v>
      </c>
      <c r="C139" s="143" t="str">
        <f>VLOOKUP(B139,'MEDIÇÃO 8'!$A$20:$C$224,2,0)</f>
        <v>Administração local</v>
      </c>
      <c r="D139" s="131" t="str">
        <f>VLOOKUP(B139,'MEDIÇÃO 8'!$A$20:$C$198,3,0)</f>
        <v>und</v>
      </c>
      <c r="E139" s="223">
        <f>D140</f>
        <v>0.22402885328272601</v>
      </c>
      <c r="XEA139"/>
      <c r="XEB139"/>
      <c r="XEC139"/>
    </row>
    <row r="140" spans="2:5 16355:16357" s="121" customFormat="1" ht="32.85" customHeight="1" x14ac:dyDescent="0.3">
      <c r="B140" s="224" t="s">
        <v>522</v>
      </c>
      <c r="C140" s="224"/>
      <c r="D140" s="144">
        <v>0.22402885328272601</v>
      </c>
      <c r="E140" s="223"/>
      <c r="XEA140"/>
      <c r="XEB140"/>
      <c r="XEC140"/>
    </row>
    <row r="141" spans="2:5 16355:16357" s="121" customFormat="1" ht="18.75" x14ac:dyDescent="0.3">
      <c r="B141" s="145"/>
      <c r="E141" s="146"/>
      <c r="XEA141"/>
      <c r="XEB141"/>
      <c r="XEC141"/>
    </row>
    <row r="142" spans="2:5 16355:16357" s="121" customFormat="1" ht="18.75" x14ac:dyDescent="0.3">
      <c r="B142" s="125">
        <v>21</v>
      </c>
      <c r="C142" s="126" t="str">
        <f>VLOOKUP(B142,'MEDIÇÃO 8'!$A$20:$C$224,2,0)</f>
        <v>ITENS NOVOS</v>
      </c>
      <c r="D142" s="127"/>
      <c r="E142" s="128"/>
      <c r="XEA142"/>
      <c r="XEB142"/>
      <c r="XEC142"/>
    </row>
    <row r="143" spans="2:5 16355:16357" s="121" customFormat="1" ht="18.75" x14ac:dyDescent="0.3">
      <c r="B143" s="129" t="s">
        <v>374</v>
      </c>
      <c r="C143" s="141" t="str">
        <f>VLOOKUP(B143,'MEDIÇÃO 8'!$A$20:$C$224,2,0)</f>
        <v>Peitoril de granito cinza polido, 15 cm, esp. 3cm</v>
      </c>
      <c r="D143" s="135" t="str">
        <f>VLOOKUP(B143,'MEDIÇÃO 8'!$A$20:$C$230,3,0)</f>
        <v>m</v>
      </c>
      <c r="E143" s="216">
        <f>SUM(D145:D163)</f>
        <v>28.790000000000006</v>
      </c>
      <c r="XEA143"/>
      <c r="XEB143"/>
      <c r="XEC143"/>
    </row>
    <row r="144" spans="2:5 16355:16357" s="121" customFormat="1" ht="18.75" x14ac:dyDescent="0.3">
      <c r="B144" s="225" t="s">
        <v>523</v>
      </c>
      <c r="C144" s="225"/>
      <c r="D144" s="147"/>
      <c r="E144" s="216"/>
      <c r="XEA144"/>
      <c r="XEB144"/>
      <c r="XEC144"/>
    </row>
    <row r="145" spans="2:5 16355:16357" s="121" customFormat="1" ht="17.45" customHeight="1" x14ac:dyDescent="0.3">
      <c r="B145" s="226" t="s">
        <v>524</v>
      </c>
      <c r="C145" s="226"/>
      <c r="D145" s="142">
        <v>6</v>
      </c>
      <c r="E145" s="216"/>
      <c r="XEA145"/>
      <c r="XEB145"/>
      <c r="XEC145"/>
    </row>
    <row r="146" spans="2:5 16355:16357" s="121" customFormat="1" ht="18.75" x14ac:dyDescent="0.3">
      <c r="B146" s="219" t="s">
        <v>525</v>
      </c>
      <c r="C146" s="219"/>
      <c r="D146" s="148">
        <v>1.5</v>
      </c>
      <c r="E146" s="216"/>
      <c r="XEA146"/>
      <c r="XEB146"/>
      <c r="XEC146"/>
    </row>
    <row r="147" spans="2:5 16355:16357" s="121" customFormat="1" ht="18.75" x14ac:dyDescent="0.3">
      <c r="B147" s="219" t="s">
        <v>526</v>
      </c>
      <c r="C147" s="219"/>
      <c r="D147" s="148">
        <v>1.5</v>
      </c>
      <c r="E147" s="216"/>
      <c r="XEA147"/>
      <c r="XEB147"/>
      <c r="XEC147"/>
    </row>
    <row r="148" spans="2:5 16355:16357" s="121" customFormat="1" ht="18.75" x14ac:dyDescent="0.3">
      <c r="B148" s="219" t="s">
        <v>527</v>
      </c>
      <c r="C148" s="219"/>
      <c r="D148" s="148">
        <v>2</v>
      </c>
      <c r="E148" s="216"/>
      <c r="XEA148"/>
      <c r="XEB148"/>
      <c r="XEC148"/>
    </row>
    <row r="149" spans="2:5 16355:16357" s="121" customFormat="1" ht="18.75" x14ac:dyDescent="0.3">
      <c r="B149" s="219" t="s">
        <v>528</v>
      </c>
      <c r="C149" s="219"/>
      <c r="D149" s="148">
        <v>1.2</v>
      </c>
      <c r="E149" s="216"/>
      <c r="XEA149"/>
      <c r="XEB149"/>
      <c r="XEC149"/>
    </row>
    <row r="150" spans="2:5 16355:16357" s="121" customFormat="1" ht="18.75" x14ac:dyDescent="0.3">
      <c r="B150" s="219" t="s">
        <v>529</v>
      </c>
      <c r="C150" s="219"/>
      <c r="D150" s="148">
        <v>1.5</v>
      </c>
      <c r="E150" s="216"/>
      <c r="XEA150"/>
      <c r="XEB150"/>
      <c r="XEC150"/>
    </row>
    <row r="151" spans="2:5 16355:16357" s="121" customFormat="1" ht="18.75" x14ac:dyDescent="0.3">
      <c r="B151" s="219" t="s">
        <v>530</v>
      </c>
      <c r="C151" s="219"/>
      <c r="D151" s="148">
        <v>2</v>
      </c>
      <c r="E151" s="216"/>
      <c r="XEA151"/>
      <c r="XEB151"/>
      <c r="XEC151"/>
    </row>
    <row r="152" spans="2:5 16355:16357" s="121" customFormat="1" ht="18.75" x14ac:dyDescent="0.3">
      <c r="B152" s="219" t="s">
        <v>531</v>
      </c>
      <c r="C152" s="219"/>
      <c r="D152" s="148">
        <v>1.5</v>
      </c>
      <c r="E152" s="216"/>
      <c r="XEA152"/>
      <c r="XEB152"/>
      <c r="XEC152"/>
    </row>
    <row r="153" spans="2:5 16355:16357" s="121" customFormat="1" ht="18.75" x14ac:dyDescent="0.3">
      <c r="B153" s="219" t="s">
        <v>532</v>
      </c>
      <c r="C153" s="219"/>
      <c r="D153" s="148">
        <v>3.34</v>
      </c>
      <c r="E153" s="216"/>
      <c r="XEA153"/>
      <c r="XEB153"/>
      <c r="XEC153"/>
    </row>
    <row r="154" spans="2:5 16355:16357" s="121" customFormat="1" ht="18.75" x14ac:dyDescent="0.3">
      <c r="B154" s="219" t="s">
        <v>533</v>
      </c>
      <c r="C154" s="219"/>
      <c r="D154" s="148">
        <v>3.45</v>
      </c>
      <c r="E154" s="216"/>
      <c r="XEA154"/>
      <c r="XEB154"/>
      <c r="XEC154"/>
    </row>
    <row r="155" spans="2:5 16355:16357" s="121" customFormat="1" ht="18.75" x14ac:dyDescent="0.3">
      <c r="B155" s="219"/>
      <c r="C155" s="219"/>
      <c r="D155" s="148"/>
      <c r="E155" s="216"/>
      <c r="XEA155"/>
      <c r="XEB155"/>
      <c r="XEC155"/>
    </row>
    <row r="156" spans="2:5 16355:16357" s="121" customFormat="1" ht="18.75" x14ac:dyDescent="0.3">
      <c r="B156" s="225" t="s">
        <v>534</v>
      </c>
      <c r="C156" s="225"/>
      <c r="D156" s="148"/>
      <c r="E156" s="216"/>
      <c r="XEA156"/>
      <c r="XEB156"/>
      <c r="XEC156"/>
    </row>
    <row r="157" spans="2:5 16355:16357" s="121" customFormat="1" ht="18.75" x14ac:dyDescent="0.3">
      <c r="B157" s="219" t="s">
        <v>535</v>
      </c>
      <c r="C157" s="219"/>
      <c r="D157" s="148">
        <v>0.6</v>
      </c>
      <c r="E157" s="216"/>
      <c r="XEA157"/>
      <c r="XEB157"/>
      <c r="XEC157"/>
    </row>
    <row r="158" spans="2:5 16355:16357" s="121" customFormat="1" ht="18.75" x14ac:dyDescent="0.3">
      <c r="B158" s="219" t="s">
        <v>536</v>
      </c>
      <c r="C158" s="219"/>
      <c r="D158" s="148">
        <v>0.6</v>
      </c>
      <c r="E158" s="216"/>
      <c r="XEA158"/>
      <c r="XEB158"/>
      <c r="XEC158"/>
    </row>
    <row r="159" spans="2:5 16355:16357" s="121" customFormat="1" ht="18.75" x14ac:dyDescent="0.3">
      <c r="B159" s="219" t="s">
        <v>537</v>
      </c>
      <c r="C159" s="219"/>
      <c r="D159" s="148">
        <v>0.6</v>
      </c>
      <c r="E159" s="216"/>
      <c r="XEA159"/>
      <c r="XEB159"/>
      <c r="XEC159"/>
    </row>
    <row r="160" spans="2:5 16355:16357" s="121" customFormat="1" ht="18.75" x14ac:dyDescent="0.3">
      <c r="B160" s="219" t="s">
        <v>538</v>
      </c>
      <c r="C160" s="219"/>
      <c r="D160" s="148">
        <v>0.6</v>
      </c>
      <c r="E160" s="216"/>
      <c r="XEA160"/>
      <c r="XEB160"/>
      <c r="XEC160"/>
    </row>
    <row r="161" spans="2:5 16355:16357" s="121" customFormat="1" ht="18.75" x14ac:dyDescent="0.3">
      <c r="B161" s="219" t="s">
        <v>539</v>
      </c>
      <c r="C161" s="219"/>
      <c r="D161" s="148">
        <v>0.6</v>
      </c>
      <c r="E161" s="216"/>
      <c r="XEA161"/>
      <c r="XEB161"/>
      <c r="XEC161"/>
    </row>
    <row r="162" spans="2:5 16355:16357" s="121" customFormat="1" ht="18.75" x14ac:dyDescent="0.3">
      <c r="B162" s="219" t="s">
        <v>540</v>
      </c>
      <c r="C162" s="219"/>
      <c r="D162" s="148">
        <v>0.6</v>
      </c>
      <c r="E162" s="216"/>
      <c r="XEA162"/>
      <c r="XEB162"/>
      <c r="XEC162"/>
    </row>
    <row r="163" spans="2:5 16355:16357" s="121" customFormat="1" ht="18.75" x14ac:dyDescent="0.3">
      <c r="B163" s="219" t="s">
        <v>541</v>
      </c>
      <c r="C163" s="219"/>
      <c r="D163" s="148">
        <v>1.2</v>
      </c>
      <c r="E163" s="216"/>
      <c r="XEA163"/>
      <c r="XEB163"/>
      <c r="XEC163"/>
    </row>
    <row r="164" spans="2:5 16355:16357" s="121" customFormat="1" ht="18.75" x14ac:dyDescent="0.3">
      <c r="B164" s="129" t="s">
        <v>376</v>
      </c>
      <c r="C164" s="141" t="str">
        <f>VLOOKUP(B164,'MEDIÇÃO 8'!$A$20:$C$224,2,0)</f>
        <v>Chapim de granito cinza andorinha, c/ largura = 18 cm, esp = 2 cm</v>
      </c>
      <c r="D164" s="135" t="str">
        <f>VLOOKUP(B164,'MEDIÇÃO 8'!$A$20:$C$230,3,0)</f>
        <v>m</v>
      </c>
      <c r="E164" s="216">
        <f>SUM(D165)</f>
        <v>72.8</v>
      </c>
      <c r="XEA164"/>
      <c r="XEB164"/>
      <c r="XEC164"/>
    </row>
    <row r="165" spans="2:5 16355:16357" s="121" customFormat="1" ht="18.75" x14ac:dyDescent="0.3">
      <c r="B165" s="219" t="s">
        <v>542</v>
      </c>
      <c r="C165" s="219"/>
      <c r="D165" s="133">
        <v>72.8</v>
      </c>
      <c r="E165" s="216"/>
      <c r="XEA165"/>
      <c r="XEB165"/>
      <c r="XEC165"/>
    </row>
    <row r="166" spans="2:5 16355:16357" s="121" customFormat="1" ht="18.75" x14ac:dyDescent="0.3">
      <c r="B166" s="129" t="s">
        <v>378</v>
      </c>
      <c r="C166" s="141" t="str">
        <f>VLOOKUP(B166,'MEDIÇÃO 8'!$A$20:$C$224,2,0)</f>
        <v>Rejuntamento empregando argamassa para rejunte, esp. 5mm</v>
      </c>
      <c r="D166" s="135" t="str">
        <f>VLOOKUP(B166,'MEDIÇÃO 8'!$A$20:$C$230,3,0)</f>
        <v>m2</v>
      </c>
      <c r="E166" s="216">
        <f>SUM(D167)</f>
        <v>13.103999999999999</v>
      </c>
      <c r="XEA166"/>
      <c r="XEB166"/>
      <c r="XEC166"/>
    </row>
    <row r="167" spans="2:5 16355:16357" s="121" customFormat="1" ht="18.75" x14ac:dyDescent="0.3">
      <c r="B167" s="220" t="s">
        <v>543</v>
      </c>
      <c r="C167" s="220"/>
      <c r="D167" s="134">
        <v>13.103999999999999</v>
      </c>
      <c r="E167" s="216"/>
      <c r="XEA167"/>
      <c r="XEB167"/>
      <c r="XEC167"/>
    </row>
    <row r="168" spans="2:5 16355:16357" s="121" customFormat="1" ht="37.5" x14ac:dyDescent="0.3">
      <c r="B168" s="129" t="s">
        <v>415</v>
      </c>
      <c r="C168" s="141" t="str">
        <f>VLOOKUP(B168,'MEDIÇÃO 8'!$A$20:$C$224,2,0)</f>
        <v>Tubo de PVC rígido soldável branco, para esgoto, série normal, diâmetro 150mm (6"), inclusive conexões</v>
      </c>
      <c r="D168" s="135" t="str">
        <f>VLOOKUP(B168,'MEDIÇÃO 8'!$A$20:$C$230,3,0)</f>
        <v>m</v>
      </c>
      <c r="E168" s="216">
        <f>SUM(D169)</f>
        <v>3.6</v>
      </c>
      <c r="XEA168"/>
      <c r="XEB168"/>
      <c r="XEC168"/>
    </row>
    <row r="169" spans="2:5 16355:16357" s="121" customFormat="1" ht="18.75" x14ac:dyDescent="0.3">
      <c r="B169" s="217" t="s">
        <v>544</v>
      </c>
      <c r="C169" s="217"/>
      <c r="D169" s="142">
        <v>3.6</v>
      </c>
      <c r="E169" s="216"/>
      <c r="XEA169"/>
      <c r="XEB169"/>
      <c r="XEC169"/>
    </row>
    <row r="170" spans="2:5 16355:16357" s="121" customFormat="1" ht="18.75" x14ac:dyDescent="0.3">
      <c r="B170" s="129" t="s">
        <v>417</v>
      </c>
      <c r="C170" s="141" t="str">
        <f>VLOOKUP(B170,'MEDIÇÃO 8'!$A$20:$C$224,2,0)</f>
        <v>Caixa de passagem 400x400x120mm, chapa 18, com tampa parafusada</v>
      </c>
      <c r="D170" s="135" t="str">
        <f>VLOOKUP(B170,'MEDIÇÃO 8'!$A$20:$C$230,3,0)</f>
        <v>und</v>
      </c>
      <c r="E170" s="216">
        <f>SUM(D171)</f>
        <v>1</v>
      </c>
      <c r="XEA170"/>
      <c r="XEB170"/>
      <c r="XEC170"/>
    </row>
    <row r="171" spans="2:5 16355:16357" s="121" customFormat="1" ht="18.75" x14ac:dyDescent="0.3">
      <c r="B171" s="217" t="s">
        <v>545</v>
      </c>
      <c r="C171" s="217"/>
      <c r="D171" s="142">
        <v>1</v>
      </c>
      <c r="E171" s="216"/>
      <c r="XEA171"/>
      <c r="XEB171"/>
      <c r="XEC171"/>
    </row>
    <row r="172" spans="2:5 16355:16357" s="121" customFormat="1" ht="18.75" x14ac:dyDescent="0.3">
      <c r="B172" s="129" t="s">
        <v>419</v>
      </c>
      <c r="C172" s="141" t="str">
        <f>VLOOKUP(B172,'MEDIÇÃO 8'!$A$20:$C$224,2,0)</f>
        <v>Locação de andaime metálico para fachada - tipo torre (aluguel mensal)</v>
      </c>
      <c r="D172" s="135" t="str">
        <f>VLOOKUP(B172,'MEDIÇÃO 8'!$A$20:$C$230,3,0)</f>
        <v>m</v>
      </c>
      <c r="E172" s="216">
        <f>SUM(D173)</f>
        <v>24</v>
      </c>
      <c r="XEA172"/>
      <c r="XEB172"/>
      <c r="XEC172"/>
    </row>
    <row r="173" spans="2:5 16355:16357" s="121" customFormat="1" ht="18.75" x14ac:dyDescent="0.3">
      <c r="B173" s="218" t="s">
        <v>546</v>
      </c>
      <c r="C173" s="218"/>
      <c r="D173" s="134">
        <v>24</v>
      </c>
      <c r="E173" s="216"/>
      <c r="XEA173"/>
      <c r="XEB173"/>
      <c r="XEC173"/>
    </row>
    <row r="174" spans="2:5 16355:16357" s="121" customFormat="1" ht="18.75" x14ac:dyDescent="0.3">
      <c r="B174" s="149"/>
      <c r="C174" s="150"/>
      <c r="D174" s="150"/>
      <c r="E174" s="146"/>
      <c r="XEA174"/>
      <c r="XEB174"/>
      <c r="XEC174"/>
    </row>
    <row r="175" spans="2:5 16355:16357" s="121" customFormat="1" ht="18.75" x14ac:dyDescent="0.3">
      <c r="B175" s="145"/>
      <c r="E175" s="146"/>
      <c r="XEA175"/>
      <c r="XEB175"/>
      <c r="XEC175"/>
    </row>
    <row r="176" spans="2:5 16355:16357" s="121" customFormat="1" ht="18.75" x14ac:dyDescent="0.3">
      <c r="B176" s="145"/>
      <c r="E176" s="146"/>
      <c r="XEA176"/>
      <c r="XEB176"/>
      <c r="XEC176"/>
    </row>
    <row r="177" spans="2:5 16355:16375" s="121" customFormat="1" ht="18.75" x14ac:dyDescent="0.3">
      <c r="B177" s="145"/>
      <c r="E177" s="146"/>
      <c r="XEA177"/>
      <c r="XEB177"/>
      <c r="XEC177"/>
    </row>
    <row r="178" spans="2:5 16355:16375" s="121" customFormat="1" ht="18.75" x14ac:dyDescent="0.3">
      <c r="B178" s="145"/>
      <c r="C178" s="151" t="s">
        <v>547</v>
      </c>
      <c r="E178" s="146"/>
      <c r="XEA178"/>
      <c r="XEB178"/>
      <c r="XEC178"/>
    </row>
    <row r="179" spans="2:5 16355:16375" s="121" customFormat="1" ht="18.75" x14ac:dyDescent="0.3">
      <c r="B179" s="145"/>
      <c r="C179" s="152" t="s">
        <v>433</v>
      </c>
      <c r="E179" s="146"/>
      <c r="XEA179"/>
      <c r="XEB179"/>
      <c r="XEC179"/>
    </row>
    <row r="180" spans="2:5 16355:16375" s="121" customFormat="1" ht="18.75" x14ac:dyDescent="0.3">
      <c r="B180" s="145"/>
      <c r="C180" s="153" t="s">
        <v>434</v>
      </c>
      <c r="E180" s="146"/>
      <c r="XEA180"/>
      <c r="XEB180"/>
      <c r="XEC180"/>
    </row>
    <row r="181" spans="2:5 16355:16375" s="121" customFormat="1" ht="18.75" x14ac:dyDescent="0.3">
      <c r="B181" s="145"/>
      <c r="C181" s="153" t="s">
        <v>435</v>
      </c>
      <c r="E181" s="146"/>
      <c r="XEA181"/>
      <c r="XEB181"/>
      <c r="XEC181"/>
    </row>
    <row r="182" spans="2:5 16355:16375" s="121" customFormat="1" ht="18.75" x14ac:dyDescent="0.3">
      <c r="B182" s="154"/>
      <c r="C182" s="155" t="s">
        <v>436</v>
      </c>
      <c r="D182" s="156"/>
      <c r="E182" s="157"/>
      <c r="XEA182"/>
      <c r="XEB182"/>
      <c r="XEC182"/>
    </row>
    <row r="183" spans="2:5 16355:16375" ht="18.75" x14ac:dyDescent="0.3">
      <c r="XED183" s="121"/>
      <c r="XEE183" s="121"/>
      <c r="XEF183" s="121"/>
      <c r="XEG183" s="121"/>
      <c r="XEH183" s="121"/>
      <c r="XEI183" s="121"/>
      <c r="XEJ183" s="121"/>
      <c r="XEK183" s="121"/>
      <c r="XEL183" s="121"/>
      <c r="XEM183" s="121"/>
      <c r="XEN183" s="121"/>
      <c r="XEO183" s="121"/>
      <c r="XEP183" s="121"/>
      <c r="XEQ183" s="121"/>
      <c r="XER183" s="121"/>
      <c r="XES183" s="121"/>
      <c r="XET183" s="121"/>
      <c r="XEU183" s="121"/>
    </row>
    <row r="184" spans="2:5 16355:16375" ht="18.75" x14ac:dyDescent="0.3">
      <c r="XED184" s="121"/>
      <c r="XEE184" s="121"/>
      <c r="XEF184" s="121"/>
      <c r="XEG184" s="121"/>
      <c r="XEH184" s="121"/>
      <c r="XEI184" s="121"/>
      <c r="XEJ184" s="121"/>
      <c r="XEK184" s="121"/>
      <c r="XEL184" s="121"/>
      <c r="XEM184" s="121"/>
      <c r="XEN184" s="121"/>
      <c r="XEO184" s="121"/>
      <c r="XEP184" s="121"/>
      <c r="XEQ184" s="121"/>
      <c r="XER184" s="121"/>
      <c r="XES184" s="121"/>
      <c r="XET184" s="121"/>
      <c r="XEU184" s="121"/>
    </row>
    <row r="185" spans="2:5 16355:16375" ht="18.75" x14ac:dyDescent="0.3">
      <c r="XED185" s="121"/>
      <c r="XEE185" s="121"/>
      <c r="XEF185" s="121"/>
      <c r="XEG185" s="121"/>
      <c r="XEH185" s="121"/>
      <c r="XEI185" s="121"/>
      <c r="XEJ185" s="121"/>
      <c r="XEK185" s="121"/>
      <c r="XEL185" s="121"/>
      <c r="XEM185" s="121"/>
      <c r="XEN185" s="121"/>
      <c r="XEO185" s="121"/>
      <c r="XEP185" s="121"/>
      <c r="XEQ185" s="121"/>
      <c r="XER185" s="121"/>
      <c r="XES185" s="121"/>
      <c r="XET185" s="121"/>
      <c r="XEU185" s="121"/>
    </row>
    <row r="186" spans="2:5 16355:16375" ht="18.75" x14ac:dyDescent="0.3">
      <c r="XED186" s="121"/>
      <c r="XEE186" s="121"/>
      <c r="XEF186" s="121"/>
      <c r="XEG186" s="121"/>
      <c r="XEH186" s="121"/>
      <c r="XEI186" s="121"/>
      <c r="XEJ186" s="121"/>
      <c r="XEK186" s="121"/>
      <c r="XEL186" s="121"/>
      <c r="XEM186" s="121"/>
      <c r="XEN186" s="121"/>
      <c r="XEO186" s="121"/>
      <c r="XEP186" s="121"/>
      <c r="XEQ186" s="121"/>
      <c r="XER186" s="121"/>
      <c r="XES186" s="121"/>
      <c r="XET186" s="121"/>
      <c r="XEU186" s="121"/>
    </row>
    <row r="187" spans="2:5 16355:16375" ht="18.75" x14ac:dyDescent="0.3">
      <c r="XED187" s="121"/>
      <c r="XEE187" s="121"/>
      <c r="XEF187" s="121"/>
      <c r="XEG187" s="121"/>
      <c r="XEH187" s="121"/>
      <c r="XEI187" s="121"/>
      <c r="XEJ187" s="121"/>
      <c r="XEK187" s="121"/>
      <c r="XEL187" s="121"/>
      <c r="XEM187" s="121"/>
      <c r="XEN187" s="121"/>
      <c r="XEO187" s="121"/>
      <c r="XEP187" s="121"/>
      <c r="XEQ187" s="121"/>
      <c r="XER187" s="121"/>
      <c r="XES187" s="121"/>
      <c r="XET187" s="121"/>
      <c r="XEU187" s="121"/>
    </row>
    <row r="188" spans="2:5 16355:16375" ht="18.75" x14ac:dyDescent="0.3">
      <c r="XED188" s="121"/>
      <c r="XEE188" s="121"/>
      <c r="XEF188" s="121"/>
      <c r="XEG188" s="121"/>
      <c r="XEH188" s="121"/>
      <c r="XEI188" s="121"/>
      <c r="XEJ188" s="121"/>
      <c r="XEK188" s="121"/>
      <c r="XEL188" s="121"/>
      <c r="XEM188" s="121"/>
      <c r="XEN188" s="121"/>
      <c r="XEO188" s="121"/>
      <c r="XEP188" s="121"/>
      <c r="XEQ188" s="121"/>
      <c r="XER188" s="121"/>
      <c r="XES188" s="121"/>
      <c r="XET188" s="121"/>
      <c r="XEU188" s="121"/>
    </row>
    <row r="189" spans="2:5 16355:16375" ht="18.75" x14ac:dyDescent="0.3">
      <c r="XED189" s="121"/>
      <c r="XEE189" s="121"/>
      <c r="XEF189" s="121"/>
      <c r="XEG189" s="121"/>
      <c r="XEH189" s="121"/>
      <c r="XEI189" s="121"/>
      <c r="XEJ189" s="121"/>
      <c r="XEK189" s="121"/>
      <c r="XEL189" s="121"/>
      <c r="XEM189" s="121"/>
      <c r="XEN189" s="121"/>
      <c r="XEO189" s="121"/>
      <c r="XEP189" s="121"/>
      <c r="XEQ189" s="121"/>
      <c r="XER189" s="121"/>
      <c r="XES189" s="121"/>
      <c r="XET189" s="121"/>
      <c r="XEU189" s="121"/>
    </row>
    <row r="190" spans="2:5 16355:16375" ht="18.75" x14ac:dyDescent="0.3">
      <c r="XED190" s="121"/>
      <c r="XEE190" s="121"/>
      <c r="XEF190" s="121"/>
      <c r="XEG190" s="121"/>
      <c r="XEH190" s="121"/>
      <c r="XEI190" s="121"/>
      <c r="XEJ190" s="121"/>
      <c r="XEK190" s="121"/>
      <c r="XEL190" s="121"/>
      <c r="XEM190" s="121"/>
      <c r="XEN190" s="121"/>
      <c r="XEO190" s="121"/>
      <c r="XEP190" s="121"/>
      <c r="XEQ190" s="121"/>
      <c r="XER190" s="121"/>
      <c r="XES190" s="121"/>
      <c r="XET190" s="121"/>
      <c r="XEU190" s="121"/>
    </row>
    <row r="191" spans="2:5 16355:16375" ht="18.75" x14ac:dyDescent="0.3">
      <c r="XED191" s="121"/>
      <c r="XEE191" s="121"/>
      <c r="XEF191" s="121"/>
      <c r="XEG191" s="121"/>
      <c r="XEH191" s="121"/>
      <c r="XEI191" s="121"/>
      <c r="XEJ191" s="121"/>
      <c r="XEK191" s="121"/>
      <c r="XEL191" s="121"/>
      <c r="XEM191" s="121"/>
      <c r="XEN191" s="121"/>
      <c r="XEO191" s="121"/>
      <c r="XEP191" s="121"/>
      <c r="XEQ191" s="121"/>
      <c r="XER191" s="121"/>
      <c r="XES191" s="121"/>
      <c r="XET191" s="121"/>
      <c r="XEU191" s="121"/>
    </row>
    <row r="192" spans="2:5 16355:16375" ht="18.75" x14ac:dyDescent="0.3">
      <c r="XED192" s="121"/>
      <c r="XEE192" s="121"/>
      <c r="XEF192" s="121"/>
      <c r="XEG192" s="121"/>
      <c r="XEH192" s="121"/>
      <c r="XEI192" s="121"/>
      <c r="XEJ192" s="121"/>
      <c r="XEK192" s="121"/>
      <c r="XEL192" s="121"/>
      <c r="XEM192" s="121"/>
      <c r="XEN192" s="121"/>
      <c r="XEO192" s="121"/>
      <c r="XEP192" s="121"/>
      <c r="XEQ192" s="121"/>
      <c r="XER192" s="121"/>
      <c r="XES192" s="121"/>
      <c r="XET192" s="121"/>
      <c r="XEU192" s="121"/>
    </row>
    <row r="193" spans="16353:16375" ht="18.75" x14ac:dyDescent="0.3">
      <c r="XED193" s="121"/>
      <c r="XEE193" s="121"/>
      <c r="XEF193" s="121"/>
      <c r="XEG193" s="121"/>
      <c r="XEH193" s="121"/>
      <c r="XEI193" s="121"/>
      <c r="XEJ193" s="121"/>
      <c r="XEK193" s="121"/>
      <c r="XEL193" s="121"/>
      <c r="XEM193" s="121"/>
      <c r="XEN193" s="121"/>
      <c r="XEO193" s="121"/>
      <c r="XEP193" s="121"/>
      <c r="XEQ193" s="121"/>
      <c r="XER193" s="121"/>
      <c r="XES193" s="121"/>
      <c r="XET193" s="121"/>
      <c r="XEU193" s="121"/>
    </row>
    <row r="194" spans="16353:16375" ht="18.75" x14ac:dyDescent="0.3">
      <c r="XED194" s="121"/>
      <c r="XEE194" s="121"/>
      <c r="XEF194" s="121"/>
      <c r="XEG194" s="121"/>
      <c r="XEH194" s="121"/>
      <c r="XEI194" s="121"/>
      <c r="XEJ194" s="121"/>
      <c r="XEK194" s="121"/>
      <c r="XEL194" s="121"/>
      <c r="XEM194" s="121"/>
      <c r="XEN194" s="121"/>
      <c r="XEO194" s="121"/>
      <c r="XEP194" s="121"/>
      <c r="XEQ194" s="121"/>
      <c r="XER194" s="121"/>
      <c r="XES194" s="121"/>
      <c r="XET194" s="121"/>
      <c r="XEU194" s="121"/>
    </row>
    <row r="195" spans="16353:16375" ht="18.75" x14ac:dyDescent="0.3">
      <c r="XED195" s="121"/>
      <c r="XEE195" s="121"/>
      <c r="XEF195" s="121"/>
      <c r="XEG195" s="121"/>
      <c r="XEH195" s="121"/>
      <c r="XEI195" s="121"/>
      <c r="XEJ195" s="121"/>
      <c r="XEK195" s="121"/>
      <c r="XEL195" s="121"/>
      <c r="XEM195" s="121"/>
      <c r="XEN195" s="121"/>
      <c r="XEO195" s="121"/>
      <c r="XEP195" s="121"/>
      <c r="XEQ195" s="121"/>
      <c r="XER195" s="121"/>
      <c r="XES195" s="121"/>
      <c r="XET195" s="121"/>
      <c r="XEU195" s="121"/>
    </row>
    <row r="196" spans="16353:16375" ht="18.75" x14ac:dyDescent="0.3">
      <c r="XED196" s="121"/>
      <c r="XEE196" s="121"/>
      <c r="XEF196" s="121"/>
      <c r="XEG196" s="121"/>
      <c r="XEH196" s="121"/>
      <c r="XEI196" s="121"/>
      <c r="XEJ196" s="121"/>
      <c r="XEK196" s="121"/>
      <c r="XEL196" s="121"/>
      <c r="XEM196" s="121"/>
      <c r="XEN196" s="121"/>
      <c r="XEO196" s="121"/>
      <c r="XEP196" s="121"/>
      <c r="XEQ196" s="121"/>
      <c r="XER196" s="121"/>
      <c r="XES196" s="121"/>
      <c r="XET196" s="121"/>
      <c r="XEU196" s="121"/>
    </row>
    <row r="197" spans="16353:16375" ht="18.75" x14ac:dyDescent="0.3">
      <c r="XED197" s="121"/>
      <c r="XEE197" s="121"/>
      <c r="XEF197" s="121"/>
      <c r="XEG197" s="121"/>
      <c r="XEH197" s="121"/>
      <c r="XEI197" s="121"/>
      <c r="XEJ197" s="121"/>
      <c r="XEK197" s="121"/>
      <c r="XEL197" s="121"/>
      <c r="XEM197" s="121"/>
      <c r="XEN197" s="121"/>
      <c r="XEO197" s="121"/>
      <c r="XEP197" s="121"/>
      <c r="XEQ197" s="121"/>
      <c r="XER197" s="121"/>
      <c r="XES197" s="121"/>
      <c r="XET197" s="121"/>
      <c r="XEU197" s="121"/>
    </row>
    <row r="198" spans="16353:16375" ht="18.75" x14ac:dyDescent="0.3">
      <c r="XED198" s="121"/>
      <c r="XEE198" s="121"/>
      <c r="XEF198" s="121"/>
      <c r="XEG198" s="121"/>
      <c r="XEH198" s="121"/>
      <c r="XEI198" s="121"/>
      <c r="XEJ198" s="121"/>
      <c r="XEK198" s="121"/>
      <c r="XEL198" s="121"/>
      <c r="XEM198" s="121"/>
      <c r="XEN198" s="121"/>
      <c r="XEO198" s="121"/>
      <c r="XEP198" s="121"/>
      <c r="XEQ198" s="121"/>
      <c r="XER198" s="121"/>
      <c r="XES198" s="121"/>
      <c r="XET198" s="121"/>
      <c r="XEU198" s="121"/>
    </row>
    <row r="199" spans="16353:16375" ht="18.75" x14ac:dyDescent="0.3">
      <c r="XED199" s="121"/>
      <c r="XEE199" s="121"/>
      <c r="XEF199" s="121"/>
      <c r="XEG199" s="121"/>
      <c r="XEH199" s="121"/>
      <c r="XEI199" s="121"/>
      <c r="XEJ199" s="121"/>
      <c r="XEK199" s="121"/>
      <c r="XEL199" s="121"/>
      <c r="XEM199" s="121"/>
      <c r="XEN199" s="121"/>
      <c r="XEO199" s="121"/>
      <c r="XEP199" s="121"/>
      <c r="XEQ199" s="121"/>
      <c r="XER199" s="121"/>
      <c r="XES199" s="121"/>
      <c r="XET199" s="121"/>
      <c r="XEU199" s="121"/>
    </row>
    <row r="200" spans="16353:16375" ht="18.75" x14ac:dyDescent="0.3">
      <c r="XED200" s="121"/>
      <c r="XEE200" s="121"/>
      <c r="XEF200" s="121"/>
      <c r="XEG200" s="121"/>
      <c r="XEH200" s="121"/>
      <c r="XEI200" s="121"/>
      <c r="XEJ200" s="121"/>
      <c r="XEK200" s="121"/>
      <c r="XEL200" s="121"/>
      <c r="XEM200" s="121"/>
      <c r="XEN200" s="121"/>
      <c r="XEO200" s="121"/>
      <c r="XEP200" s="121"/>
      <c r="XEQ200" s="121"/>
      <c r="XER200" s="121"/>
      <c r="XES200" s="121"/>
      <c r="XET200" s="121"/>
      <c r="XEU200" s="121"/>
    </row>
    <row r="201" spans="16353:16375" ht="18.75" x14ac:dyDescent="0.3">
      <c r="XED201" s="121"/>
      <c r="XEE201" s="121"/>
      <c r="XEF201" s="121"/>
      <c r="XEG201" s="121"/>
      <c r="XEH201" s="121"/>
      <c r="XEI201" s="121"/>
      <c r="XEJ201" s="121"/>
      <c r="XEK201" s="121"/>
      <c r="XEL201" s="121"/>
      <c r="XEM201" s="121"/>
      <c r="XEN201" s="121"/>
      <c r="XEO201" s="121"/>
      <c r="XEP201" s="121"/>
      <c r="XEQ201" s="121"/>
      <c r="XER201" s="121"/>
      <c r="XES201" s="121"/>
      <c r="XET201" s="121"/>
      <c r="XEU201" s="121"/>
    </row>
    <row r="202" spans="16353:16375" ht="18.75" x14ac:dyDescent="0.3">
      <c r="XED202" s="121"/>
      <c r="XEE202" s="121"/>
      <c r="XEF202" s="121"/>
      <c r="XEG202" s="121"/>
      <c r="XEH202" s="121"/>
      <c r="XEI202" s="121"/>
      <c r="XEJ202" s="121"/>
      <c r="XEK202" s="121"/>
      <c r="XEL202" s="121"/>
      <c r="XEM202" s="121"/>
      <c r="XEN202" s="121"/>
      <c r="XEO202" s="121"/>
      <c r="XEP202" s="121"/>
      <c r="XEQ202" s="121"/>
      <c r="XER202" s="121"/>
      <c r="XES202" s="121"/>
      <c r="XET202" s="121"/>
      <c r="XEU202" s="121"/>
    </row>
    <row r="203" spans="16353:16375" ht="18.75" x14ac:dyDescent="0.3">
      <c r="XED203" s="121"/>
      <c r="XEE203" s="121"/>
      <c r="XEF203" s="121"/>
      <c r="XEG203" s="121"/>
      <c r="XEH203" s="121"/>
      <c r="XEI203" s="121"/>
      <c r="XEJ203" s="121"/>
      <c r="XEK203" s="121"/>
      <c r="XEL203" s="121"/>
      <c r="XEM203" s="121"/>
      <c r="XEN203" s="121"/>
      <c r="XEO203" s="121"/>
      <c r="XEP203" s="121"/>
      <c r="XEQ203" s="121"/>
      <c r="XER203" s="121"/>
      <c r="XES203" s="121"/>
      <c r="XET203" s="121"/>
      <c r="XEU203" s="121"/>
    </row>
    <row r="204" spans="16353:16375" ht="18.75" x14ac:dyDescent="0.3">
      <c r="XED204" s="121"/>
      <c r="XEE204" s="121"/>
      <c r="XEF204" s="121"/>
      <c r="XEG204" s="121"/>
      <c r="XEH204" s="121"/>
      <c r="XEI204" s="121"/>
      <c r="XEJ204" s="121"/>
      <c r="XEK204" s="121"/>
      <c r="XEL204" s="121"/>
      <c r="XEM204" s="121"/>
      <c r="XEN204" s="121"/>
      <c r="XEO204" s="121"/>
      <c r="XEP204" s="121"/>
      <c r="XEQ204" s="121"/>
      <c r="XER204" s="121"/>
      <c r="XES204" s="121"/>
      <c r="XET204" s="121"/>
      <c r="XEU204" s="121"/>
    </row>
    <row r="205" spans="16353:16375" ht="18.75" x14ac:dyDescent="0.3">
      <c r="XED205" s="121"/>
      <c r="XEE205" s="121"/>
      <c r="XEF205" s="121"/>
      <c r="XEG205" s="121"/>
      <c r="XEH205" s="121"/>
      <c r="XEI205" s="121"/>
      <c r="XEJ205" s="121"/>
      <c r="XEK205" s="121"/>
      <c r="XEL205" s="121"/>
      <c r="XEM205" s="121"/>
      <c r="XEN205" s="121"/>
      <c r="XEO205" s="121"/>
      <c r="XEP205" s="121"/>
      <c r="XEQ205" s="121"/>
      <c r="XER205" s="121"/>
      <c r="XES205" s="121"/>
      <c r="XET205" s="121"/>
      <c r="XEU205" s="121"/>
    </row>
    <row r="206" spans="16353:16375" ht="18.75" x14ac:dyDescent="0.3">
      <c r="XDY206" s="158"/>
      <c r="XDZ206" s="158"/>
      <c r="XED206" s="121"/>
      <c r="XEE206" s="121"/>
      <c r="XEF206" s="121"/>
      <c r="XEG206" s="121"/>
      <c r="XEH206" s="121"/>
      <c r="XEI206" s="121"/>
      <c r="XEJ206" s="121"/>
      <c r="XEK206" s="121"/>
      <c r="XEL206" s="121"/>
      <c r="XEM206" s="121"/>
      <c r="XEN206" s="121"/>
      <c r="XEO206" s="121"/>
      <c r="XEP206" s="121"/>
      <c r="XEQ206" s="121"/>
      <c r="XER206" s="121"/>
      <c r="XES206" s="121"/>
      <c r="XET206" s="121"/>
      <c r="XEU206" s="121"/>
    </row>
    <row r="207" spans="16353:16375" ht="18.75" x14ac:dyDescent="0.3">
      <c r="XDY207" s="158"/>
      <c r="XDZ207" s="158"/>
      <c r="XED207" s="121"/>
      <c r="XEE207" s="121"/>
      <c r="XEF207" s="121"/>
      <c r="XEG207" s="121"/>
      <c r="XEH207" s="121"/>
      <c r="XEI207" s="121"/>
      <c r="XEJ207" s="121"/>
      <c r="XEK207" s="121"/>
      <c r="XEL207" s="121"/>
      <c r="XEM207" s="121"/>
      <c r="XEN207" s="121"/>
      <c r="XEO207" s="121"/>
      <c r="XEP207" s="121"/>
      <c r="XEQ207" s="121"/>
      <c r="XER207" s="121"/>
      <c r="XES207" s="121"/>
      <c r="XET207" s="121"/>
      <c r="XEU207" s="121"/>
    </row>
    <row r="208" spans="16353:16375" ht="18.75" x14ac:dyDescent="0.3">
      <c r="XDY208" s="158"/>
      <c r="XDZ208" s="158"/>
      <c r="XED208" s="121"/>
      <c r="XEE208" s="121"/>
      <c r="XEF208" s="121"/>
      <c r="XEG208" s="121"/>
      <c r="XEH208" s="121"/>
      <c r="XEI208" s="121"/>
      <c r="XEJ208" s="121"/>
      <c r="XEK208" s="121"/>
      <c r="XEL208" s="121"/>
      <c r="XEM208" s="121"/>
      <c r="XEN208" s="121"/>
      <c r="XEO208" s="121"/>
      <c r="XEP208" s="121"/>
      <c r="XEQ208" s="121"/>
      <c r="XER208" s="121"/>
      <c r="XES208" s="121"/>
      <c r="XET208" s="121"/>
      <c r="XEU208" s="121"/>
    </row>
    <row r="209" spans="16353:16375" ht="18.75" x14ac:dyDescent="0.3">
      <c r="XDY209" s="158"/>
      <c r="XDZ209" s="158"/>
      <c r="XED209" s="121"/>
      <c r="XEE209" s="121"/>
      <c r="XEF209" s="121"/>
      <c r="XEG209" s="121"/>
      <c r="XEH209" s="121"/>
      <c r="XEI209" s="121"/>
      <c r="XEJ209" s="121"/>
      <c r="XEK209" s="121"/>
      <c r="XEL209" s="121"/>
      <c r="XEM209" s="121"/>
      <c r="XEN209" s="121"/>
      <c r="XEO209" s="121"/>
      <c r="XEP209" s="121"/>
      <c r="XEQ209" s="121"/>
      <c r="XER209" s="121"/>
      <c r="XES209" s="121"/>
      <c r="XET209" s="121"/>
      <c r="XEU209" s="121"/>
    </row>
    <row r="210" spans="16353:16375" ht="18.75" x14ac:dyDescent="0.3">
      <c r="XDY210" s="158"/>
      <c r="XDZ210" s="158"/>
      <c r="XED210" s="121"/>
      <c r="XEE210" s="121"/>
      <c r="XEF210" s="121"/>
      <c r="XEG210" s="121"/>
      <c r="XEH210" s="121"/>
      <c r="XEI210" s="121"/>
      <c r="XEJ210" s="121"/>
      <c r="XEK210" s="121"/>
      <c r="XEL210" s="121"/>
      <c r="XEM210" s="121"/>
      <c r="XEN210" s="121"/>
      <c r="XEO210" s="121"/>
      <c r="XEP210" s="121"/>
      <c r="XEQ210" s="121"/>
      <c r="XER210" s="121"/>
      <c r="XES210" s="121"/>
      <c r="XET210" s="121"/>
      <c r="XEU210" s="121"/>
    </row>
    <row r="211" spans="16353:16375" ht="18.75" x14ac:dyDescent="0.3">
      <c r="XED211" s="121"/>
      <c r="XEE211" s="121"/>
      <c r="XEF211" s="121"/>
      <c r="XEG211" s="121"/>
      <c r="XEH211" s="121"/>
      <c r="XEI211" s="121"/>
      <c r="XEJ211" s="121"/>
      <c r="XEK211" s="121"/>
      <c r="XEL211" s="121"/>
      <c r="XEM211" s="121"/>
      <c r="XEN211" s="121"/>
      <c r="XEO211" s="121"/>
      <c r="XEP211" s="121"/>
      <c r="XEQ211" s="121"/>
      <c r="XER211" s="121"/>
      <c r="XES211" s="121"/>
      <c r="XET211" s="121"/>
      <c r="XEU211" s="121"/>
    </row>
    <row r="212" spans="16353:16375" ht="18.75" x14ac:dyDescent="0.3">
      <c r="XED212" s="121"/>
      <c r="XEE212" s="121"/>
      <c r="XEF212" s="121"/>
      <c r="XEG212" s="121"/>
      <c r="XEH212" s="121"/>
      <c r="XEI212" s="121"/>
      <c r="XEJ212" s="121"/>
      <c r="XEK212" s="121"/>
      <c r="XEL212" s="121"/>
      <c r="XEM212" s="121"/>
      <c r="XEN212" s="121"/>
      <c r="XEO212" s="121"/>
      <c r="XEP212" s="121"/>
      <c r="XEQ212" s="121"/>
      <c r="XER212" s="121"/>
      <c r="XES212" s="121"/>
      <c r="XET212" s="121"/>
      <c r="XEU212" s="121"/>
    </row>
    <row r="213" spans="16353:16375" ht="18.75" x14ac:dyDescent="0.3">
      <c r="XED213" s="121"/>
      <c r="XEE213" s="121"/>
      <c r="XEF213" s="121"/>
      <c r="XEG213" s="121"/>
      <c r="XEH213" s="121"/>
      <c r="XEI213" s="121"/>
      <c r="XEJ213" s="121"/>
      <c r="XEK213" s="121"/>
      <c r="XEL213" s="121"/>
      <c r="XEM213" s="121"/>
      <c r="XEN213" s="121"/>
      <c r="XEO213" s="121"/>
      <c r="XEP213" s="121"/>
      <c r="XEQ213" s="121"/>
      <c r="XER213" s="121"/>
      <c r="XES213" s="121"/>
      <c r="XET213" s="121"/>
      <c r="XEU213" s="121"/>
    </row>
    <row r="214" spans="16353:16375" ht="18.75" x14ac:dyDescent="0.3">
      <c r="XED214" s="121"/>
      <c r="XEE214" s="121"/>
      <c r="XEF214" s="121"/>
      <c r="XEG214" s="121"/>
      <c r="XEH214" s="121"/>
      <c r="XEI214" s="121"/>
      <c r="XEJ214" s="121"/>
      <c r="XEK214" s="121"/>
      <c r="XEL214" s="121"/>
      <c r="XEM214" s="121"/>
      <c r="XEN214" s="121"/>
      <c r="XEO214" s="121"/>
      <c r="XEP214" s="121"/>
      <c r="XEQ214" s="121"/>
      <c r="XER214" s="121"/>
      <c r="XES214" s="121"/>
      <c r="XET214" s="121"/>
      <c r="XEU214" s="121"/>
    </row>
    <row r="215" spans="16353:16375" ht="18.75" x14ac:dyDescent="0.3">
      <c r="XED215" s="121"/>
      <c r="XEE215" s="121"/>
      <c r="XEF215" s="121"/>
      <c r="XEG215" s="121"/>
      <c r="XEH215" s="121"/>
      <c r="XEI215" s="121"/>
      <c r="XEJ215" s="121"/>
      <c r="XEK215" s="121"/>
      <c r="XEL215" s="121"/>
      <c r="XEM215" s="121"/>
      <c r="XEN215" s="121"/>
      <c r="XEO215" s="121"/>
      <c r="XEP215" s="121"/>
      <c r="XEQ215" s="121"/>
      <c r="XER215" s="121"/>
      <c r="XES215" s="121"/>
      <c r="XET215" s="121"/>
      <c r="XEU215" s="121"/>
    </row>
    <row r="216" spans="16353:16375" ht="18.75" x14ac:dyDescent="0.3">
      <c r="XED216" s="121"/>
      <c r="XEE216" s="121"/>
      <c r="XEF216" s="121"/>
      <c r="XEG216" s="121"/>
      <c r="XEH216" s="121"/>
      <c r="XEI216" s="121"/>
      <c r="XEJ216" s="121"/>
      <c r="XEK216" s="121"/>
      <c r="XEL216" s="121"/>
      <c r="XEM216" s="121"/>
      <c r="XEN216" s="121"/>
      <c r="XEO216" s="121"/>
      <c r="XEP216" s="121"/>
      <c r="XEQ216" s="121"/>
      <c r="XER216" s="121"/>
      <c r="XES216" s="121"/>
      <c r="XET216" s="121"/>
      <c r="XEU216" s="121"/>
    </row>
    <row r="217" spans="16353:16375" ht="18.75" x14ac:dyDescent="0.3">
      <c r="XED217" s="121"/>
      <c r="XEE217" s="121"/>
      <c r="XEF217" s="121"/>
      <c r="XEG217" s="121"/>
      <c r="XEH217" s="121"/>
      <c r="XEI217" s="121"/>
      <c r="XEJ217" s="121"/>
      <c r="XEK217" s="121"/>
      <c r="XEL217" s="121"/>
      <c r="XEM217" s="121"/>
      <c r="XEN217" s="121"/>
      <c r="XEO217" s="121"/>
      <c r="XEP217" s="121"/>
      <c r="XEQ217" s="121"/>
      <c r="XER217" s="121"/>
      <c r="XES217" s="121"/>
      <c r="XET217" s="121"/>
      <c r="XEU217" s="121"/>
    </row>
    <row r="218" spans="16353:16375" ht="18.75" x14ac:dyDescent="0.3">
      <c r="XED218" s="121"/>
      <c r="XEE218" s="121"/>
      <c r="XEF218" s="121"/>
      <c r="XEG218" s="121"/>
      <c r="XEH218" s="121"/>
      <c r="XEI218" s="121"/>
      <c r="XEJ218" s="121"/>
      <c r="XEK218" s="121"/>
      <c r="XEL218" s="121"/>
      <c r="XEM218" s="121"/>
      <c r="XEN218" s="121"/>
      <c r="XEO218" s="121"/>
      <c r="XEP218" s="121"/>
      <c r="XEQ218" s="121"/>
      <c r="XER218" s="121"/>
      <c r="XES218" s="121"/>
      <c r="XET218" s="121"/>
      <c r="XEU218" s="121"/>
    </row>
    <row r="219" spans="16353:16375" ht="18.75" x14ac:dyDescent="0.3">
      <c r="XED219" s="121"/>
      <c r="XEE219" s="121"/>
      <c r="XEF219" s="121"/>
      <c r="XEG219" s="121"/>
      <c r="XEH219" s="121"/>
      <c r="XEI219" s="121"/>
      <c r="XEJ219" s="121"/>
      <c r="XEK219" s="121"/>
      <c r="XEL219" s="121"/>
      <c r="XEM219" s="121"/>
      <c r="XEN219" s="121"/>
      <c r="XEO219" s="121"/>
      <c r="XEP219" s="121"/>
      <c r="XEQ219" s="121"/>
      <c r="XER219" s="121"/>
      <c r="XES219" s="121"/>
      <c r="XET219" s="121"/>
      <c r="XEU219" s="121"/>
    </row>
    <row r="220" spans="16353:16375" ht="18.75" x14ac:dyDescent="0.3">
      <c r="XED220" s="121"/>
      <c r="XEE220" s="121"/>
      <c r="XEF220" s="121"/>
      <c r="XEG220" s="121"/>
      <c r="XEH220" s="121"/>
      <c r="XEI220" s="121"/>
      <c r="XEJ220" s="121"/>
      <c r="XEK220" s="121"/>
      <c r="XEL220" s="121"/>
      <c r="XEM220" s="121"/>
      <c r="XEN220" s="121"/>
      <c r="XEO220" s="121"/>
      <c r="XEP220" s="121"/>
      <c r="XEQ220" s="121"/>
      <c r="XER220" s="121"/>
      <c r="XES220" s="121"/>
      <c r="XET220" s="121"/>
      <c r="XEU220" s="121"/>
    </row>
    <row r="221" spans="16353:16375" ht="18.75" x14ac:dyDescent="0.3">
      <c r="XED221" s="121"/>
      <c r="XEE221" s="121"/>
      <c r="XEF221" s="121"/>
      <c r="XEG221" s="121"/>
      <c r="XEH221" s="121"/>
      <c r="XEI221" s="121"/>
      <c r="XEJ221" s="121"/>
      <c r="XEK221" s="121"/>
      <c r="XEL221" s="121"/>
      <c r="XEM221" s="121"/>
      <c r="XEN221" s="121"/>
      <c r="XEO221" s="121"/>
      <c r="XEP221" s="121"/>
      <c r="XEQ221" s="121"/>
      <c r="XER221" s="121"/>
      <c r="XES221" s="121"/>
      <c r="XET221" s="121"/>
      <c r="XEU221" s="121"/>
    </row>
    <row r="222" spans="16353:16375" ht="18.75" x14ac:dyDescent="0.3">
      <c r="XED222" s="121"/>
      <c r="XEE222" s="121"/>
      <c r="XEF222" s="121"/>
      <c r="XEG222" s="121"/>
      <c r="XEH222" s="121"/>
      <c r="XEI222" s="121"/>
      <c r="XEJ222" s="121"/>
      <c r="XEK222" s="121"/>
      <c r="XEL222" s="121"/>
      <c r="XEM222" s="121"/>
      <c r="XEN222" s="121"/>
      <c r="XEO222" s="121"/>
      <c r="XEP222" s="121"/>
      <c r="XEQ222" s="121"/>
      <c r="XER222" s="121"/>
      <c r="XES222" s="121"/>
      <c r="XET222" s="121"/>
      <c r="XEU222" s="121"/>
    </row>
    <row r="223" spans="16353:16375" ht="18.75" x14ac:dyDescent="0.3">
      <c r="XED223" s="121"/>
      <c r="XEE223" s="121"/>
      <c r="XEF223" s="121"/>
      <c r="XEG223" s="121"/>
      <c r="XEH223" s="121"/>
      <c r="XEI223" s="121"/>
      <c r="XEJ223" s="121"/>
      <c r="XEK223" s="121"/>
      <c r="XEL223" s="121"/>
      <c r="XEM223" s="121"/>
      <c r="XEN223" s="121"/>
      <c r="XEO223" s="121"/>
      <c r="XEP223" s="121"/>
      <c r="XEQ223" s="121"/>
      <c r="XER223" s="121"/>
      <c r="XES223" s="121"/>
      <c r="XET223" s="121"/>
      <c r="XEU223" s="121"/>
    </row>
    <row r="224" spans="16353:16375" ht="18.75" x14ac:dyDescent="0.3">
      <c r="XED224" s="121"/>
      <c r="XEE224" s="121"/>
      <c r="XEF224" s="121"/>
      <c r="XEG224" s="121"/>
      <c r="XEH224" s="121"/>
      <c r="XEI224" s="121"/>
      <c r="XEJ224" s="121"/>
      <c r="XEK224" s="121"/>
      <c r="XEL224" s="121"/>
      <c r="XEM224" s="121"/>
      <c r="XEN224" s="121"/>
      <c r="XEO224" s="121"/>
      <c r="XEP224" s="121"/>
      <c r="XEQ224" s="121"/>
      <c r="XER224" s="121"/>
      <c r="XES224" s="121"/>
      <c r="XET224" s="121"/>
      <c r="XEU224" s="121"/>
    </row>
    <row r="225" spans="16358:16375" ht="18.75" x14ac:dyDescent="0.3">
      <c r="XED225" s="121"/>
      <c r="XEE225" s="121"/>
      <c r="XEF225" s="121"/>
      <c r="XEG225" s="121"/>
      <c r="XEH225" s="121"/>
      <c r="XEI225" s="121"/>
      <c r="XEJ225" s="121"/>
      <c r="XEK225" s="121"/>
      <c r="XEL225" s="121"/>
      <c r="XEM225" s="121"/>
      <c r="XEN225" s="121"/>
      <c r="XEO225" s="121"/>
      <c r="XEP225" s="121"/>
      <c r="XEQ225" s="121"/>
      <c r="XER225" s="121"/>
      <c r="XES225" s="121"/>
      <c r="XET225" s="121"/>
      <c r="XEU225" s="121"/>
    </row>
    <row r="226" spans="16358:16375" ht="18.75" x14ac:dyDescent="0.3">
      <c r="XED226" s="121"/>
      <c r="XEE226" s="121"/>
      <c r="XEF226" s="121"/>
      <c r="XEG226" s="121"/>
      <c r="XEH226" s="121"/>
      <c r="XEI226" s="121"/>
      <c r="XEJ226" s="121"/>
      <c r="XEK226" s="121"/>
      <c r="XEL226" s="121"/>
      <c r="XEM226" s="121"/>
      <c r="XEN226" s="121"/>
      <c r="XEO226" s="121"/>
      <c r="XEP226" s="121"/>
      <c r="XEQ226" s="121"/>
      <c r="XER226" s="121"/>
      <c r="XES226" s="121"/>
      <c r="XET226" s="121"/>
      <c r="XEU226" s="121"/>
    </row>
    <row r="227" spans="16358:16375" ht="18.75" x14ac:dyDescent="0.3">
      <c r="XED227" s="121"/>
      <c r="XEE227" s="121"/>
      <c r="XEF227" s="121"/>
      <c r="XEG227" s="121"/>
      <c r="XEH227" s="121"/>
      <c r="XEI227" s="121"/>
      <c r="XEJ227" s="121"/>
      <c r="XEK227" s="121"/>
      <c r="XEL227" s="121"/>
      <c r="XEM227" s="121"/>
      <c r="XEN227" s="121"/>
      <c r="XEO227" s="121"/>
      <c r="XEP227" s="121"/>
      <c r="XEQ227" s="121"/>
      <c r="XER227" s="121"/>
      <c r="XES227" s="121"/>
      <c r="XET227" s="121"/>
      <c r="XEU227" s="121"/>
    </row>
    <row r="228" spans="16358:16375" ht="18.75" x14ac:dyDescent="0.3">
      <c r="XED228" s="121"/>
      <c r="XEE228" s="121"/>
      <c r="XEF228" s="121"/>
      <c r="XEG228" s="121"/>
      <c r="XEH228" s="121"/>
      <c r="XEI228" s="121"/>
      <c r="XEJ228" s="121"/>
      <c r="XEK228" s="121"/>
      <c r="XEL228" s="121"/>
      <c r="XEM228" s="121"/>
      <c r="XEN228" s="121"/>
      <c r="XEO228" s="121"/>
      <c r="XEP228" s="121"/>
      <c r="XEQ228" s="121"/>
      <c r="XER228" s="121"/>
      <c r="XES228" s="121"/>
      <c r="XET228" s="121"/>
      <c r="XEU228" s="121"/>
    </row>
    <row r="229" spans="16358:16375" ht="18.75" x14ac:dyDescent="0.3">
      <c r="XED229" s="121"/>
      <c r="XEE229" s="121"/>
      <c r="XEF229" s="121"/>
      <c r="XEG229" s="121"/>
      <c r="XEH229" s="121"/>
      <c r="XEI229" s="121"/>
      <c r="XEJ229" s="121"/>
      <c r="XEK229" s="121"/>
      <c r="XEL229" s="121"/>
      <c r="XEM229" s="121"/>
      <c r="XEN229" s="121"/>
      <c r="XEO229" s="121"/>
      <c r="XEP229" s="121"/>
      <c r="XEQ229" s="121"/>
      <c r="XER229" s="121"/>
      <c r="XES229" s="121"/>
      <c r="XET229" s="121"/>
      <c r="XEU229" s="121"/>
    </row>
    <row r="230" spans="16358:16375" ht="18.75" x14ac:dyDescent="0.3">
      <c r="XED230" s="121"/>
      <c r="XEE230" s="121"/>
      <c r="XEF230" s="121"/>
      <c r="XEG230" s="121"/>
      <c r="XEH230" s="121"/>
      <c r="XEI230" s="121"/>
      <c r="XEJ230" s="121"/>
      <c r="XEK230" s="121"/>
      <c r="XEL230" s="121"/>
      <c r="XEM230" s="121"/>
      <c r="XEN230" s="121"/>
      <c r="XEO230" s="121"/>
      <c r="XEP230" s="121"/>
      <c r="XEQ230" s="121"/>
      <c r="XER230" s="121"/>
      <c r="XES230" s="121"/>
      <c r="XET230" s="121"/>
      <c r="XEU230" s="121"/>
    </row>
    <row r="231" spans="16358:16375" ht="18.75" x14ac:dyDescent="0.3">
      <c r="XED231" s="121"/>
      <c r="XEE231" s="121"/>
      <c r="XEF231" s="121"/>
      <c r="XEG231" s="121"/>
      <c r="XEH231" s="121"/>
      <c r="XEI231" s="121"/>
      <c r="XEJ231" s="121"/>
      <c r="XEK231" s="121"/>
      <c r="XEL231" s="121"/>
      <c r="XEM231" s="121"/>
      <c r="XEN231" s="121"/>
      <c r="XEO231" s="121"/>
      <c r="XEP231" s="121"/>
      <c r="XEQ231" s="121"/>
      <c r="XER231" s="121"/>
      <c r="XES231" s="121"/>
      <c r="XET231" s="121"/>
      <c r="XEU231" s="121"/>
    </row>
    <row r="232" spans="16358:16375" ht="18.75" x14ac:dyDescent="0.3">
      <c r="XED232" s="121"/>
      <c r="XEE232" s="121"/>
      <c r="XEF232" s="121"/>
      <c r="XEG232" s="121"/>
      <c r="XEH232" s="121"/>
      <c r="XEI232" s="121"/>
      <c r="XEJ232" s="121"/>
      <c r="XEK232" s="121"/>
      <c r="XEL232" s="121"/>
      <c r="XEM232" s="121"/>
      <c r="XEN232" s="121"/>
      <c r="XEO232" s="121"/>
      <c r="XEP232" s="121"/>
      <c r="XEQ232" s="121"/>
      <c r="XER232" s="121"/>
      <c r="XES232" s="121"/>
      <c r="XET232" s="121"/>
      <c r="XEU232" s="121"/>
    </row>
    <row r="233" spans="16358:16375" ht="18.75" x14ac:dyDescent="0.3">
      <c r="XED233" s="121"/>
      <c r="XEE233" s="121"/>
      <c r="XEF233" s="121"/>
      <c r="XEG233" s="121"/>
      <c r="XEH233" s="121"/>
      <c r="XEI233" s="121"/>
      <c r="XEJ233" s="121"/>
      <c r="XEK233" s="121"/>
      <c r="XEL233" s="121"/>
      <c r="XEM233" s="121"/>
      <c r="XEN233" s="121"/>
      <c r="XEO233" s="121"/>
      <c r="XEP233" s="121"/>
      <c r="XEQ233" s="121"/>
      <c r="XER233" s="121"/>
      <c r="XES233" s="121"/>
      <c r="XET233" s="121"/>
      <c r="XEU233" s="121"/>
    </row>
    <row r="234" spans="16358:16375" ht="18.75" x14ac:dyDescent="0.3">
      <c r="XED234" s="121"/>
      <c r="XEE234" s="121"/>
      <c r="XEF234" s="121"/>
      <c r="XEG234" s="121"/>
      <c r="XEH234" s="121"/>
      <c r="XEI234" s="121"/>
      <c r="XEJ234" s="121"/>
      <c r="XEK234" s="121"/>
      <c r="XEL234" s="121"/>
      <c r="XEM234" s="121"/>
      <c r="XEN234" s="121"/>
      <c r="XEO234" s="121"/>
      <c r="XEP234" s="121"/>
      <c r="XEQ234" s="121"/>
      <c r="XER234" s="121"/>
      <c r="XES234" s="121"/>
      <c r="XET234" s="121"/>
      <c r="XEU234" s="121"/>
    </row>
    <row r="235" spans="16358:16375" ht="18.75" x14ac:dyDescent="0.3">
      <c r="XED235" s="121"/>
      <c r="XEE235" s="121"/>
      <c r="XEF235" s="121"/>
      <c r="XEG235" s="121"/>
      <c r="XEH235" s="121"/>
      <c r="XEI235" s="121"/>
      <c r="XEJ235" s="121"/>
      <c r="XEK235" s="121"/>
      <c r="XEL235" s="121"/>
      <c r="XEM235" s="121"/>
      <c r="XEN235" s="121"/>
      <c r="XEO235" s="121"/>
      <c r="XEP235" s="121"/>
      <c r="XEQ235" s="121"/>
      <c r="XER235" s="121"/>
      <c r="XES235" s="121"/>
      <c r="XET235" s="121"/>
      <c r="XEU235" s="121"/>
    </row>
    <row r="236" spans="16358:16375" ht="18.75" x14ac:dyDescent="0.3">
      <c r="XED236" s="121"/>
      <c r="XEE236" s="121"/>
      <c r="XEF236" s="121"/>
      <c r="XEG236" s="121"/>
      <c r="XEH236" s="121"/>
      <c r="XEI236" s="121"/>
      <c r="XEJ236" s="121"/>
      <c r="XEK236" s="121"/>
      <c r="XEL236" s="121"/>
      <c r="XEM236" s="121"/>
      <c r="XEN236" s="121"/>
      <c r="XEO236" s="121"/>
      <c r="XEP236" s="121"/>
      <c r="XEQ236" s="121"/>
      <c r="XER236" s="121"/>
      <c r="XES236" s="121"/>
      <c r="XET236" s="121"/>
      <c r="XEU236" s="121"/>
    </row>
    <row r="237" spans="16358:16375" ht="18.75" x14ac:dyDescent="0.3">
      <c r="XED237" s="121"/>
      <c r="XEE237" s="121"/>
      <c r="XEF237" s="121"/>
      <c r="XEG237" s="121"/>
      <c r="XEH237" s="121"/>
      <c r="XEI237" s="121"/>
      <c r="XEJ237" s="121"/>
      <c r="XEK237" s="121"/>
      <c r="XEL237" s="121"/>
      <c r="XEM237" s="121"/>
      <c r="XEN237" s="121"/>
      <c r="XEO237" s="121"/>
      <c r="XEP237" s="121"/>
      <c r="XEQ237" s="121"/>
      <c r="XER237" s="121"/>
      <c r="XES237" s="121"/>
      <c r="XET237" s="121"/>
      <c r="XEU237" s="121"/>
    </row>
    <row r="238" spans="16358:16375" ht="18.75" x14ac:dyDescent="0.3">
      <c r="XED238" s="121"/>
      <c r="XEE238" s="121"/>
      <c r="XEF238" s="121"/>
      <c r="XEG238" s="121"/>
      <c r="XEH238" s="121"/>
      <c r="XEI238" s="121"/>
      <c r="XEJ238" s="121"/>
      <c r="XEK238" s="121"/>
      <c r="XEL238" s="121"/>
      <c r="XEM238" s="121"/>
      <c r="XEN238" s="121"/>
      <c r="XEO238" s="121"/>
      <c r="XEP238" s="121"/>
      <c r="XEQ238" s="121"/>
      <c r="XER238" s="121"/>
      <c r="XES238" s="121"/>
      <c r="XET238" s="121"/>
      <c r="XEU238" s="121"/>
    </row>
    <row r="239" spans="16358:16375" ht="18.75" x14ac:dyDescent="0.3">
      <c r="XED239" s="121"/>
      <c r="XEE239" s="121"/>
      <c r="XEF239" s="121"/>
      <c r="XEG239" s="121"/>
      <c r="XEH239" s="121"/>
      <c r="XEI239" s="121"/>
      <c r="XEJ239" s="121"/>
      <c r="XEK239" s="121"/>
      <c r="XEL239" s="121"/>
      <c r="XEM239" s="121"/>
      <c r="XEN239" s="121"/>
      <c r="XEO239" s="121"/>
      <c r="XEP239" s="121"/>
      <c r="XEQ239" s="121"/>
      <c r="XER239" s="121"/>
      <c r="XES239" s="121"/>
      <c r="XET239" s="121"/>
      <c r="XEU239" s="121"/>
    </row>
    <row r="240" spans="16358:16375" ht="18.75" x14ac:dyDescent="0.3">
      <c r="XED240" s="121"/>
      <c r="XEE240" s="121"/>
      <c r="XEF240" s="121"/>
      <c r="XEG240" s="121"/>
      <c r="XEH240" s="121"/>
      <c r="XEI240" s="121"/>
      <c r="XEJ240" s="121"/>
      <c r="XEK240" s="121"/>
      <c r="XEL240" s="121"/>
      <c r="XEM240" s="121"/>
      <c r="XEN240" s="121"/>
      <c r="XEO240" s="121"/>
      <c r="XEP240" s="121"/>
      <c r="XEQ240" s="121"/>
      <c r="XER240" s="121"/>
      <c r="XES240" s="121"/>
      <c r="XET240" s="121"/>
      <c r="XEU240" s="121"/>
    </row>
    <row r="241" spans="16358:16375" ht="18.75" x14ac:dyDescent="0.3">
      <c r="XED241" s="121"/>
      <c r="XEE241" s="121"/>
      <c r="XEF241" s="121"/>
      <c r="XEG241" s="121"/>
      <c r="XEH241" s="121"/>
      <c r="XEI241" s="121"/>
      <c r="XEJ241" s="121"/>
      <c r="XEK241" s="121"/>
      <c r="XEL241" s="121"/>
      <c r="XEM241" s="121"/>
      <c r="XEN241" s="121"/>
      <c r="XEO241" s="121"/>
      <c r="XEP241" s="121"/>
      <c r="XEQ241" s="121"/>
      <c r="XER241" s="121"/>
      <c r="XES241" s="121"/>
      <c r="XET241" s="121"/>
      <c r="XEU241" s="121"/>
    </row>
    <row r="242" spans="16358:16375" ht="18.75" x14ac:dyDescent="0.3">
      <c r="XED242" s="121"/>
      <c r="XEE242" s="121"/>
      <c r="XEF242" s="121"/>
      <c r="XEG242" s="121"/>
      <c r="XEH242" s="121"/>
      <c r="XEI242" s="121"/>
      <c r="XEJ242" s="121"/>
      <c r="XEK242" s="121"/>
      <c r="XEL242" s="121"/>
      <c r="XEM242" s="121"/>
      <c r="XEN242" s="121"/>
      <c r="XEO242" s="121"/>
      <c r="XEP242" s="121"/>
      <c r="XEQ242" s="121"/>
      <c r="XER242" s="121"/>
      <c r="XES242" s="121"/>
      <c r="XET242" s="121"/>
      <c r="XEU242" s="121"/>
    </row>
    <row r="243" spans="16358:16375" ht="18.75" x14ac:dyDescent="0.3">
      <c r="XED243" s="121"/>
      <c r="XEE243" s="121"/>
      <c r="XEF243" s="121"/>
      <c r="XEG243" s="121"/>
      <c r="XEH243" s="121"/>
      <c r="XEI243" s="121"/>
      <c r="XEJ243" s="121"/>
      <c r="XEK243" s="121"/>
      <c r="XEL243" s="121"/>
      <c r="XEM243" s="121"/>
      <c r="XEN243" s="121"/>
      <c r="XEO243" s="121"/>
      <c r="XEP243" s="121"/>
      <c r="XEQ243" s="121"/>
      <c r="XER243" s="121"/>
      <c r="XES243" s="121"/>
      <c r="XET243" s="121"/>
      <c r="XEU243" s="121"/>
    </row>
    <row r="244" spans="16358:16375" ht="18.75" x14ac:dyDescent="0.3">
      <c r="XED244" s="121"/>
      <c r="XEE244" s="121"/>
      <c r="XEF244" s="121"/>
      <c r="XEG244" s="121"/>
      <c r="XEH244" s="121"/>
      <c r="XEI244" s="121"/>
      <c r="XEJ244" s="121"/>
      <c r="XEK244" s="121"/>
      <c r="XEL244" s="121"/>
      <c r="XEM244" s="121"/>
      <c r="XEN244" s="121"/>
      <c r="XEO244" s="121"/>
      <c r="XEP244" s="121"/>
      <c r="XEQ244" s="121"/>
      <c r="XER244" s="121"/>
      <c r="XES244" s="121"/>
      <c r="XET244" s="121"/>
      <c r="XEU244" s="121"/>
    </row>
    <row r="245" spans="16358:16375" ht="18.75" x14ac:dyDescent="0.3">
      <c r="XED245" s="121"/>
      <c r="XEE245" s="121"/>
      <c r="XEF245" s="121"/>
      <c r="XEG245" s="121"/>
      <c r="XEH245" s="121"/>
      <c r="XEI245" s="121"/>
      <c r="XEJ245" s="121"/>
      <c r="XEK245" s="121"/>
      <c r="XEL245" s="121"/>
      <c r="XEM245" s="121"/>
      <c r="XEN245" s="121"/>
      <c r="XEO245" s="121"/>
      <c r="XEP245" s="121"/>
      <c r="XEQ245" s="121"/>
      <c r="XER245" s="121"/>
      <c r="XES245" s="121"/>
      <c r="XET245" s="121"/>
      <c r="XEU245" s="121"/>
    </row>
    <row r="246" spans="16358:16375" ht="18.75" x14ac:dyDescent="0.3">
      <c r="XED246" s="121"/>
      <c r="XEE246" s="121"/>
      <c r="XEF246" s="121"/>
      <c r="XEG246" s="121"/>
      <c r="XEH246" s="121"/>
      <c r="XEI246" s="121"/>
      <c r="XEJ246" s="121"/>
      <c r="XEK246" s="121"/>
      <c r="XEL246" s="121"/>
      <c r="XEM246" s="121"/>
      <c r="XEN246" s="121"/>
      <c r="XEO246" s="121"/>
      <c r="XEP246" s="121"/>
      <c r="XEQ246" s="121"/>
      <c r="XER246" s="121"/>
      <c r="XES246" s="121"/>
      <c r="XET246" s="121"/>
      <c r="XEU246" s="121"/>
    </row>
    <row r="247" spans="16358:16375" ht="18.75" x14ac:dyDescent="0.3">
      <c r="XED247" s="121"/>
      <c r="XEE247" s="121"/>
      <c r="XEF247" s="121"/>
      <c r="XEG247" s="121"/>
      <c r="XEH247" s="121"/>
      <c r="XEI247" s="121"/>
      <c r="XEJ247" s="121"/>
      <c r="XEK247" s="121"/>
      <c r="XEL247" s="121"/>
      <c r="XEM247" s="121"/>
      <c r="XEN247" s="121"/>
      <c r="XEO247" s="121"/>
      <c r="XEP247" s="121"/>
      <c r="XEQ247" s="121"/>
      <c r="XER247" s="121"/>
      <c r="XES247" s="121"/>
      <c r="XET247" s="121"/>
      <c r="XEU247" s="121"/>
    </row>
    <row r="248" spans="16358:16375" ht="18.75" x14ac:dyDescent="0.3">
      <c r="XED248" s="159"/>
      <c r="XEE248" s="159"/>
      <c r="XEF248" s="159"/>
      <c r="XEG248" s="159"/>
      <c r="XEH248" s="159"/>
      <c r="XEI248" s="159"/>
      <c r="XEJ248" s="159"/>
      <c r="XEK248" s="159"/>
      <c r="XEL248" s="159"/>
      <c r="XEM248" s="159"/>
      <c r="XEN248" s="159"/>
      <c r="XEO248" s="159"/>
      <c r="XEP248" s="159"/>
      <c r="XEQ248" s="159"/>
      <c r="XER248" s="159"/>
      <c r="XES248" s="159"/>
      <c r="XET248" s="159"/>
      <c r="XEU248" s="159"/>
    </row>
    <row r="249" spans="16358:16375" ht="18.75" x14ac:dyDescent="0.3">
      <c r="XED249" s="121"/>
      <c r="XEE249" s="121"/>
      <c r="XEF249" s="121"/>
      <c r="XEG249" s="121"/>
      <c r="XEH249" s="121"/>
      <c r="XEI249" s="121"/>
      <c r="XEJ249" s="121"/>
      <c r="XEK249" s="121"/>
      <c r="XEL249" s="121"/>
      <c r="XEM249" s="121"/>
      <c r="XEN249" s="121"/>
      <c r="XEO249" s="121"/>
      <c r="XEP249" s="121"/>
      <c r="XEQ249" s="121"/>
      <c r="XER249" s="121"/>
      <c r="XES249" s="121"/>
      <c r="XET249" s="121"/>
      <c r="XEU249" s="121"/>
    </row>
    <row r="250" spans="16358:16375" ht="18.75" x14ac:dyDescent="0.3">
      <c r="XED250" s="121"/>
      <c r="XEE250" s="121"/>
      <c r="XEF250" s="121"/>
      <c r="XEG250" s="121"/>
      <c r="XEH250" s="121"/>
      <c r="XEI250" s="121"/>
      <c r="XEJ250" s="121"/>
      <c r="XEK250" s="121"/>
      <c r="XEL250" s="121"/>
      <c r="XEM250" s="121"/>
      <c r="XEN250" s="121"/>
      <c r="XEO250" s="121"/>
      <c r="XEP250" s="121"/>
      <c r="XEQ250" s="121"/>
      <c r="XER250" s="121"/>
      <c r="XES250" s="121"/>
      <c r="XET250" s="121"/>
      <c r="XEU250" s="121"/>
    </row>
    <row r="251" spans="16358:16375" ht="18.75" x14ac:dyDescent="0.3">
      <c r="XED251" s="121"/>
      <c r="XEE251" s="121"/>
      <c r="XEF251" s="121"/>
      <c r="XEG251" s="121"/>
      <c r="XEH251" s="121"/>
      <c r="XEI251" s="121"/>
      <c r="XEJ251" s="121"/>
      <c r="XEK251" s="121"/>
      <c r="XEL251" s="121"/>
      <c r="XEM251" s="121"/>
      <c r="XEN251" s="121"/>
      <c r="XEO251" s="121"/>
      <c r="XEP251" s="121"/>
      <c r="XEQ251" s="121"/>
      <c r="XER251" s="121"/>
      <c r="XES251" s="121"/>
      <c r="XET251" s="121"/>
      <c r="XEU251" s="121"/>
    </row>
    <row r="252" spans="16358:16375" ht="18.75" x14ac:dyDescent="0.3">
      <c r="XED252" s="121"/>
      <c r="XEE252" s="121"/>
      <c r="XEF252" s="121"/>
      <c r="XEG252" s="121"/>
      <c r="XEH252" s="121"/>
      <c r="XEI252" s="121"/>
      <c r="XEJ252" s="121"/>
      <c r="XEK252" s="121"/>
      <c r="XEL252" s="121"/>
      <c r="XEM252" s="121"/>
      <c r="XEN252" s="121"/>
      <c r="XEO252" s="121"/>
      <c r="XEP252" s="121"/>
      <c r="XEQ252" s="121"/>
      <c r="XER252" s="121"/>
      <c r="XES252" s="121"/>
      <c r="XET252" s="121"/>
      <c r="XEU252" s="121"/>
    </row>
    <row r="253" spans="16358:16375" ht="18.75" x14ac:dyDescent="0.3">
      <c r="XED253" s="121"/>
      <c r="XEE253" s="121"/>
      <c r="XEF253" s="121"/>
      <c r="XEG253" s="121"/>
      <c r="XEH253" s="121"/>
      <c r="XEI253" s="121"/>
      <c r="XEJ253" s="121"/>
      <c r="XEK253" s="121"/>
      <c r="XEL253" s="121"/>
      <c r="XEM253" s="121"/>
      <c r="XEN253" s="121"/>
      <c r="XEO253" s="121"/>
      <c r="XEP253" s="121"/>
      <c r="XEQ253" s="121"/>
      <c r="XER253" s="121"/>
      <c r="XES253" s="121"/>
      <c r="XET253" s="121"/>
      <c r="XEU253" s="121"/>
    </row>
    <row r="254" spans="16358:16375" ht="18.75" x14ac:dyDescent="0.3">
      <c r="XED254" s="121"/>
      <c r="XEE254" s="121"/>
      <c r="XEF254" s="121"/>
      <c r="XEG254" s="121"/>
      <c r="XEH254" s="121"/>
      <c r="XEI254" s="121"/>
      <c r="XEJ254" s="121"/>
      <c r="XEK254" s="121"/>
      <c r="XEL254" s="121"/>
      <c r="XEM254" s="121"/>
      <c r="XEN254" s="121"/>
      <c r="XEO254" s="121"/>
      <c r="XEP254" s="121"/>
      <c r="XEQ254" s="121"/>
      <c r="XER254" s="121"/>
      <c r="XES254" s="121"/>
      <c r="XET254" s="121"/>
      <c r="XEU254" s="121"/>
    </row>
    <row r="255" spans="16358:16375" ht="18.75" x14ac:dyDescent="0.3">
      <c r="XED255" s="121"/>
      <c r="XEE255" s="121"/>
      <c r="XEF255" s="121"/>
      <c r="XEG255" s="121"/>
      <c r="XEH255" s="121"/>
      <c r="XEI255" s="121"/>
      <c r="XEJ255" s="121"/>
      <c r="XEK255" s="121"/>
      <c r="XEL255" s="121"/>
      <c r="XEM255" s="121"/>
      <c r="XEN255" s="121"/>
      <c r="XEO255" s="121"/>
      <c r="XEP255" s="121"/>
      <c r="XEQ255" s="121"/>
      <c r="XER255" s="121"/>
      <c r="XES255" s="121"/>
      <c r="XET255" s="121"/>
      <c r="XEU255" s="121"/>
    </row>
    <row r="256" spans="16358:16375" ht="18.75" x14ac:dyDescent="0.3">
      <c r="XED256" s="121"/>
      <c r="XEE256" s="121"/>
      <c r="XEF256" s="121"/>
      <c r="XEG256" s="121"/>
      <c r="XEH256" s="121"/>
      <c r="XEI256" s="121"/>
      <c r="XEJ256" s="121"/>
      <c r="XEK256" s="121"/>
      <c r="XEL256" s="121"/>
      <c r="XEM256" s="121"/>
      <c r="XEN256" s="121"/>
      <c r="XEO256" s="121"/>
      <c r="XEP256" s="121"/>
      <c r="XEQ256" s="121"/>
      <c r="XER256" s="121"/>
      <c r="XES256" s="121"/>
      <c r="XET256" s="121"/>
      <c r="XEU256" s="121"/>
    </row>
    <row r="257" spans="16358:16375" ht="18.75" x14ac:dyDescent="0.3">
      <c r="XED257" s="121"/>
      <c r="XEE257" s="121"/>
      <c r="XEF257" s="121"/>
      <c r="XEG257" s="121"/>
      <c r="XEH257" s="121"/>
      <c r="XEI257" s="121"/>
      <c r="XEJ257" s="121"/>
      <c r="XEK257" s="121"/>
      <c r="XEL257" s="121"/>
      <c r="XEM257" s="121"/>
      <c r="XEN257" s="121"/>
      <c r="XEO257" s="121"/>
      <c r="XEP257" s="121"/>
      <c r="XEQ257" s="121"/>
      <c r="XER257" s="121"/>
      <c r="XES257" s="121"/>
      <c r="XET257" s="121"/>
      <c r="XEU257" s="121"/>
    </row>
    <row r="258" spans="16358:16375" ht="18.75" x14ac:dyDescent="0.3">
      <c r="XED258" s="121"/>
      <c r="XEE258" s="121"/>
      <c r="XEF258" s="121"/>
      <c r="XEG258" s="121"/>
      <c r="XEH258" s="121"/>
      <c r="XEI258" s="121"/>
      <c r="XEJ258" s="121"/>
      <c r="XEK258" s="121"/>
      <c r="XEL258" s="121"/>
      <c r="XEM258" s="121"/>
      <c r="XEN258" s="121"/>
      <c r="XEO258" s="121"/>
      <c r="XEP258" s="121"/>
      <c r="XEQ258" s="121"/>
      <c r="XER258" s="121"/>
      <c r="XES258" s="121"/>
      <c r="XET258" s="121"/>
      <c r="XEU258" s="121"/>
    </row>
    <row r="259" spans="16358:16375" ht="18.75" x14ac:dyDescent="0.3">
      <c r="XED259" s="121"/>
      <c r="XEE259" s="121"/>
      <c r="XEF259" s="121"/>
      <c r="XEG259" s="121"/>
      <c r="XEH259" s="121"/>
      <c r="XEI259" s="121"/>
      <c r="XEJ259" s="121"/>
      <c r="XEK259" s="121"/>
      <c r="XEL259" s="121"/>
      <c r="XEM259" s="121"/>
      <c r="XEN259" s="121"/>
      <c r="XEO259" s="121"/>
      <c r="XEP259" s="121"/>
      <c r="XEQ259" s="121"/>
      <c r="XER259" s="121"/>
      <c r="XES259" s="121"/>
      <c r="XET259" s="121"/>
      <c r="XEU259" s="121"/>
    </row>
    <row r="260" spans="16358:16375" ht="18.75" x14ac:dyDescent="0.3">
      <c r="XED260" s="121"/>
      <c r="XEE260" s="121"/>
      <c r="XEF260" s="121"/>
      <c r="XEG260" s="121"/>
      <c r="XEH260" s="121"/>
      <c r="XEI260" s="121"/>
      <c r="XEJ260" s="121"/>
      <c r="XEK260" s="121"/>
      <c r="XEL260" s="121"/>
      <c r="XEM260" s="121"/>
      <c r="XEN260" s="121"/>
      <c r="XEO260" s="121"/>
      <c r="XEP260" s="121"/>
      <c r="XEQ260" s="121"/>
      <c r="XER260" s="121"/>
      <c r="XES260" s="121"/>
      <c r="XET260" s="121"/>
      <c r="XEU260" s="121"/>
    </row>
    <row r="261" spans="16358:16375" ht="18.75" x14ac:dyDescent="0.3">
      <c r="XED261" s="121"/>
      <c r="XEE261" s="121"/>
      <c r="XEF261" s="121"/>
      <c r="XEG261" s="121"/>
      <c r="XEH261" s="121"/>
      <c r="XEI261" s="121"/>
      <c r="XEJ261" s="121"/>
      <c r="XEK261" s="121"/>
      <c r="XEL261" s="121"/>
      <c r="XEM261" s="121"/>
      <c r="XEN261" s="121"/>
      <c r="XEO261" s="121"/>
      <c r="XEP261" s="121"/>
      <c r="XEQ261" s="121"/>
      <c r="XER261" s="121"/>
      <c r="XES261" s="121"/>
      <c r="XET261" s="121"/>
      <c r="XEU261" s="121"/>
    </row>
    <row r="262" spans="16358:16375" ht="18.75" x14ac:dyDescent="0.3">
      <c r="XED262" s="121"/>
      <c r="XEE262" s="121"/>
      <c r="XEF262" s="121"/>
      <c r="XEG262" s="121"/>
      <c r="XEH262" s="121"/>
      <c r="XEI262" s="121"/>
      <c r="XEJ262" s="121"/>
      <c r="XEK262" s="121"/>
      <c r="XEL262" s="121"/>
      <c r="XEM262" s="121"/>
      <c r="XEN262" s="121"/>
      <c r="XEO262" s="121"/>
      <c r="XEP262" s="121"/>
      <c r="XEQ262" s="121"/>
      <c r="XER262" s="121"/>
      <c r="XES262" s="121"/>
      <c r="XET262" s="121"/>
      <c r="XEU262" s="121"/>
    </row>
    <row r="263" spans="16358:16375" ht="18.75" x14ac:dyDescent="0.3">
      <c r="XED263" s="121"/>
      <c r="XEE263" s="121"/>
      <c r="XEF263" s="121"/>
      <c r="XEG263" s="121"/>
      <c r="XEH263" s="121"/>
      <c r="XEI263" s="121"/>
      <c r="XEJ263" s="121"/>
      <c r="XEK263" s="121"/>
      <c r="XEL263" s="121"/>
      <c r="XEM263" s="121"/>
      <c r="XEN263" s="121"/>
      <c r="XEO263" s="121"/>
      <c r="XEP263" s="121"/>
      <c r="XEQ263" s="121"/>
      <c r="XER263" s="121"/>
      <c r="XES263" s="121"/>
      <c r="XET263" s="121"/>
      <c r="XEU263" s="121"/>
    </row>
    <row r="264" spans="16358:16375" ht="18.75" x14ac:dyDescent="0.3">
      <c r="XED264" s="121"/>
      <c r="XEE264" s="121"/>
      <c r="XEF264" s="121"/>
      <c r="XEG264" s="121"/>
      <c r="XEH264" s="121"/>
      <c r="XEI264" s="121"/>
      <c r="XEJ264" s="121"/>
      <c r="XEK264" s="121"/>
      <c r="XEL264" s="121"/>
      <c r="XEM264" s="121"/>
      <c r="XEN264" s="121"/>
      <c r="XEO264" s="121"/>
      <c r="XEP264" s="121"/>
      <c r="XEQ264" s="121"/>
      <c r="XER264" s="121"/>
      <c r="XES264" s="121"/>
      <c r="XET264" s="121"/>
      <c r="XEU264" s="121"/>
    </row>
    <row r="265" spans="16358:16375" ht="18.75" x14ac:dyDescent="0.3">
      <c r="XED265" s="121"/>
      <c r="XEE265" s="121"/>
      <c r="XEF265" s="121"/>
      <c r="XEG265" s="121"/>
      <c r="XEH265" s="121"/>
      <c r="XEI265" s="121"/>
      <c r="XEJ265" s="121"/>
      <c r="XEK265" s="121"/>
      <c r="XEL265" s="121"/>
      <c r="XEM265" s="121"/>
      <c r="XEN265" s="121"/>
      <c r="XEO265" s="121"/>
      <c r="XEP265" s="121"/>
      <c r="XEQ265" s="121"/>
      <c r="XER265" s="121"/>
      <c r="XES265" s="121"/>
      <c r="XET265" s="121"/>
      <c r="XEU265" s="121"/>
    </row>
    <row r="266" spans="16358:16375" ht="18.75" x14ac:dyDescent="0.3">
      <c r="XED266" s="121"/>
      <c r="XEE266" s="121"/>
      <c r="XEF266" s="121"/>
      <c r="XEG266" s="121"/>
      <c r="XEH266" s="121"/>
      <c r="XEI266" s="121"/>
      <c r="XEJ266" s="121"/>
      <c r="XEK266" s="121"/>
      <c r="XEL266" s="121"/>
      <c r="XEM266" s="121"/>
      <c r="XEN266" s="121"/>
      <c r="XEO266" s="121"/>
      <c r="XEP266" s="121"/>
      <c r="XEQ266" s="121"/>
      <c r="XER266" s="121"/>
      <c r="XES266" s="121"/>
      <c r="XET266" s="121"/>
      <c r="XEU266" s="121"/>
    </row>
    <row r="267" spans="16358:16375" ht="18.75" x14ac:dyDescent="0.3">
      <c r="XED267" s="121"/>
      <c r="XEE267" s="121"/>
      <c r="XEF267" s="121"/>
      <c r="XEG267" s="121"/>
      <c r="XEH267" s="121"/>
      <c r="XEI267" s="121"/>
      <c r="XEJ267" s="121"/>
      <c r="XEK267" s="121"/>
      <c r="XEL267" s="121"/>
      <c r="XEM267" s="121"/>
      <c r="XEN267" s="121"/>
      <c r="XEO267" s="121"/>
      <c r="XEP267" s="121"/>
      <c r="XEQ267" s="121"/>
      <c r="XER267" s="121"/>
      <c r="XES267" s="121"/>
      <c r="XET267" s="121"/>
      <c r="XEU267" s="121"/>
    </row>
    <row r="268" spans="16358:16375" ht="18.75" x14ac:dyDescent="0.3">
      <c r="XED268" s="121"/>
      <c r="XEE268" s="121"/>
      <c r="XEF268" s="121"/>
      <c r="XEG268" s="121"/>
      <c r="XEH268" s="121"/>
      <c r="XEI268" s="121"/>
      <c r="XEJ268" s="121"/>
      <c r="XEK268" s="121"/>
      <c r="XEL268" s="121"/>
      <c r="XEM268" s="121"/>
      <c r="XEN268" s="121"/>
      <c r="XEO268" s="121"/>
      <c r="XEP268" s="121"/>
      <c r="XEQ268" s="121"/>
      <c r="XER268" s="121"/>
      <c r="XES268" s="121"/>
      <c r="XET268" s="121"/>
      <c r="XEU268" s="121"/>
    </row>
    <row r="269" spans="16358:16375" ht="18.75" x14ac:dyDescent="0.3">
      <c r="XED269" s="121"/>
      <c r="XEE269" s="121"/>
      <c r="XEF269" s="121"/>
      <c r="XEG269" s="121"/>
      <c r="XEH269" s="121"/>
      <c r="XEI269" s="121"/>
      <c r="XEJ269" s="121"/>
      <c r="XEK269" s="121"/>
      <c r="XEL269" s="121"/>
      <c r="XEM269" s="121"/>
      <c r="XEN269" s="121"/>
      <c r="XEO269" s="121"/>
      <c r="XEP269" s="121"/>
      <c r="XEQ269" s="121"/>
      <c r="XER269" s="121"/>
      <c r="XES269" s="121"/>
      <c r="XET269" s="121"/>
      <c r="XEU269" s="121"/>
    </row>
    <row r="270" spans="16358:16375" ht="18.75" x14ac:dyDescent="0.3">
      <c r="XED270" s="121"/>
      <c r="XEE270" s="121"/>
      <c r="XEF270" s="121"/>
      <c r="XEG270" s="121"/>
      <c r="XEH270" s="121"/>
      <c r="XEI270" s="121"/>
      <c r="XEJ270" s="121"/>
      <c r="XEK270" s="121"/>
      <c r="XEL270" s="121"/>
      <c r="XEM270" s="121"/>
      <c r="XEN270" s="121"/>
      <c r="XEO270" s="121"/>
      <c r="XEP270" s="121"/>
      <c r="XEQ270" s="121"/>
      <c r="XER270" s="121"/>
      <c r="XES270" s="121"/>
      <c r="XET270" s="121"/>
      <c r="XEU270" s="121"/>
    </row>
    <row r="271" spans="16358:16375" ht="18.75" x14ac:dyDescent="0.3">
      <c r="XED271" s="121"/>
      <c r="XEE271" s="121"/>
      <c r="XEF271" s="121"/>
      <c r="XEG271" s="121"/>
      <c r="XEH271" s="121"/>
      <c r="XEI271" s="121"/>
      <c r="XEJ271" s="121"/>
      <c r="XEK271" s="121"/>
      <c r="XEL271" s="121"/>
      <c r="XEM271" s="121"/>
      <c r="XEN271" s="121"/>
      <c r="XEO271" s="121"/>
      <c r="XEP271" s="121"/>
      <c r="XEQ271" s="121"/>
      <c r="XER271" s="121"/>
      <c r="XES271" s="121"/>
      <c r="XET271" s="121"/>
      <c r="XEU271" s="121"/>
    </row>
    <row r="272" spans="16358:16375" ht="18.75" x14ac:dyDescent="0.3">
      <c r="XED272" s="121"/>
      <c r="XEE272" s="121"/>
      <c r="XEF272" s="121"/>
      <c r="XEG272" s="121"/>
      <c r="XEH272" s="121"/>
      <c r="XEI272" s="121"/>
      <c r="XEJ272" s="121"/>
      <c r="XEK272" s="121"/>
      <c r="XEL272" s="121"/>
      <c r="XEM272" s="121"/>
      <c r="XEN272" s="121"/>
      <c r="XEO272" s="121"/>
      <c r="XEP272" s="121"/>
      <c r="XEQ272" s="121"/>
      <c r="XER272" s="121"/>
      <c r="XES272" s="121"/>
      <c r="XET272" s="121"/>
      <c r="XEU272" s="121"/>
    </row>
    <row r="273" spans="16358:16375" ht="18.75" x14ac:dyDescent="0.3">
      <c r="XED273" s="121"/>
      <c r="XEE273" s="121"/>
      <c r="XEF273" s="121"/>
      <c r="XEG273" s="121"/>
      <c r="XEH273" s="121"/>
      <c r="XEI273" s="121"/>
      <c r="XEJ273" s="121"/>
      <c r="XEK273" s="121"/>
      <c r="XEL273" s="121"/>
      <c r="XEM273" s="121"/>
      <c r="XEN273" s="121"/>
      <c r="XEO273" s="121"/>
      <c r="XEP273" s="121"/>
      <c r="XEQ273" s="121"/>
      <c r="XER273" s="121"/>
      <c r="XES273" s="121"/>
      <c r="XET273" s="121"/>
      <c r="XEU273" s="121"/>
    </row>
    <row r="274" spans="16358:16375" ht="18.75" x14ac:dyDescent="0.3">
      <c r="XED274" s="121"/>
      <c r="XEE274" s="121"/>
      <c r="XEF274" s="121"/>
      <c r="XEG274" s="121"/>
      <c r="XEH274" s="121"/>
      <c r="XEI274" s="121"/>
      <c r="XEJ274" s="121"/>
      <c r="XEK274" s="121"/>
      <c r="XEL274" s="121"/>
      <c r="XEM274" s="121"/>
      <c r="XEN274" s="121"/>
      <c r="XEO274" s="121"/>
      <c r="XEP274" s="121"/>
      <c r="XEQ274" s="121"/>
      <c r="XER274" s="121"/>
      <c r="XES274" s="121"/>
      <c r="XET274" s="121"/>
      <c r="XEU274" s="121"/>
    </row>
    <row r="275" spans="16358:16375" ht="18.75" x14ac:dyDescent="0.3">
      <c r="XED275" s="121"/>
      <c r="XEE275" s="121"/>
      <c r="XEF275" s="121"/>
      <c r="XEG275" s="121"/>
      <c r="XEH275" s="121"/>
      <c r="XEI275" s="121"/>
      <c r="XEJ275" s="121"/>
      <c r="XEK275" s="121"/>
      <c r="XEL275" s="121"/>
      <c r="XEM275" s="121"/>
      <c r="XEN275" s="121"/>
      <c r="XEO275" s="121"/>
      <c r="XEP275" s="121"/>
      <c r="XEQ275" s="121"/>
      <c r="XER275" s="121"/>
      <c r="XES275" s="121"/>
      <c r="XET275" s="121"/>
      <c r="XEU275" s="121"/>
    </row>
    <row r="276" spans="16358:16375" ht="18.75" x14ac:dyDescent="0.3">
      <c r="XED276" s="159"/>
      <c r="XEE276" s="159"/>
      <c r="XEF276" s="159"/>
      <c r="XEG276" s="159"/>
      <c r="XEH276" s="159"/>
      <c r="XEI276" s="159"/>
      <c r="XEJ276" s="159"/>
      <c r="XEK276" s="159"/>
      <c r="XEL276" s="159"/>
      <c r="XEM276" s="159"/>
      <c r="XEN276" s="159"/>
      <c r="XEO276" s="159"/>
      <c r="XEP276" s="159"/>
      <c r="XEQ276" s="159"/>
      <c r="XER276" s="159"/>
      <c r="XES276" s="159"/>
      <c r="XET276" s="159"/>
      <c r="XEU276" s="159"/>
    </row>
    <row r="277" spans="16358:16375" ht="18.75" x14ac:dyDescent="0.3">
      <c r="XED277" s="121"/>
      <c r="XEE277" s="121"/>
      <c r="XEF277" s="121"/>
      <c r="XEG277" s="121"/>
      <c r="XEH277" s="121"/>
      <c r="XEI277" s="121"/>
      <c r="XEJ277" s="121"/>
      <c r="XEK277" s="121"/>
      <c r="XEL277" s="121"/>
      <c r="XEM277" s="121"/>
      <c r="XEN277" s="121"/>
      <c r="XEO277" s="121"/>
      <c r="XEP277" s="121"/>
      <c r="XEQ277" s="121"/>
      <c r="XER277" s="121"/>
      <c r="XES277" s="121"/>
      <c r="XET277" s="121"/>
      <c r="XEU277" s="121"/>
    </row>
    <row r="278" spans="16358:16375" ht="18.75" x14ac:dyDescent="0.3">
      <c r="XED278" s="121"/>
      <c r="XEE278" s="121"/>
      <c r="XEF278" s="121"/>
      <c r="XEG278" s="121"/>
      <c r="XEH278" s="121"/>
      <c r="XEI278" s="121"/>
      <c r="XEJ278" s="121"/>
      <c r="XEK278" s="121"/>
      <c r="XEL278" s="121"/>
      <c r="XEM278" s="121"/>
      <c r="XEN278" s="121"/>
      <c r="XEO278" s="121"/>
      <c r="XEP278" s="121"/>
      <c r="XEQ278" s="121"/>
      <c r="XER278" s="121"/>
      <c r="XES278" s="121"/>
      <c r="XET278" s="121"/>
      <c r="XEU278" s="121"/>
    </row>
    <row r="279" spans="16358:16375" ht="18.75" x14ac:dyDescent="0.3">
      <c r="XED279" s="121"/>
      <c r="XEE279" s="121"/>
      <c r="XEF279" s="121"/>
      <c r="XEG279" s="121"/>
      <c r="XEH279" s="121"/>
      <c r="XEI279" s="121"/>
      <c r="XEJ279" s="121"/>
      <c r="XEK279" s="121"/>
      <c r="XEL279" s="121"/>
      <c r="XEM279" s="121"/>
      <c r="XEN279" s="121"/>
      <c r="XEO279" s="121"/>
      <c r="XEP279" s="121"/>
      <c r="XEQ279" s="121"/>
      <c r="XER279" s="121"/>
      <c r="XES279" s="121"/>
      <c r="XET279" s="121"/>
      <c r="XEU279" s="121"/>
    </row>
    <row r="280" spans="16358:16375" ht="18.75" x14ac:dyDescent="0.3">
      <c r="XED280" s="121"/>
      <c r="XEE280" s="121"/>
      <c r="XEF280" s="121"/>
      <c r="XEG280" s="121"/>
      <c r="XEH280" s="121"/>
      <c r="XEI280" s="121"/>
      <c r="XEJ280" s="121"/>
      <c r="XEK280" s="121"/>
      <c r="XEL280" s="121"/>
      <c r="XEM280" s="121"/>
      <c r="XEN280" s="121"/>
      <c r="XEO280" s="121"/>
      <c r="XEP280" s="121"/>
      <c r="XEQ280" s="121"/>
      <c r="XER280" s="121"/>
      <c r="XES280" s="121"/>
      <c r="XET280" s="121"/>
      <c r="XEU280" s="121"/>
    </row>
    <row r="281" spans="16358:16375" ht="18.75" x14ac:dyDescent="0.3">
      <c r="XED281" s="121"/>
      <c r="XEE281" s="121"/>
      <c r="XEF281" s="121"/>
      <c r="XEG281" s="121"/>
      <c r="XEH281" s="121"/>
      <c r="XEI281" s="121"/>
      <c r="XEJ281" s="121"/>
      <c r="XEK281" s="121"/>
      <c r="XEL281" s="121"/>
      <c r="XEM281" s="121"/>
      <c r="XEN281" s="121"/>
      <c r="XEO281" s="121"/>
      <c r="XEP281" s="121"/>
      <c r="XEQ281" s="121"/>
      <c r="XER281" s="121"/>
      <c r="XES281" s="121"/>
      <c r="XET281" s="121"/>
      <c r="XEU281" s="121"/>
    </row>
    <row r="282" spans="16358:16375" ht="18.75" x14ac:dyDescent="0.3">
      <c r="XED282" s="121"/>
      <c r="XEE282" s="121"/>
      <c r="XEF282" s="121"/>
      <c r="XEG282" s="121"/>
      <c r="XEH282" s="121"/>
      <c r="XEI282" s="121"/>
      <c r="XEJ282" s="121"/>
      <c r="XEK282" s="121"/>
      <c r="XEL282" s="121"/>
      <c r="XEM282" s="121"/>
      <c r="XEN282" s="121"/>
      <c r="XEO282" s="121"/>
      <c r="XEP282" s="121"/>
      <c r="XEQ282" s="121"/>
      <c r="XER282" s="121"/>
      <c r="XES282" s="121"/>
      <c r="XET282" s="121"/>
      <c r="XEU282" s="121"/>
    </row>
    <row r="283" spans="16358:16375" ht="18.75" x14ac:dyDescent="0.3">
      <c r="XED283" s="121"/>
      <c r="XEE283" s="121"/>
      <c r="XEF283" s="121"/>
      <c r="XEG283" s="121"/>
      <c r="XEH283" s="121"/>
      <c r="XEI283" s="121"/>
      <c r="XEJ283" s="121"/>
      <c r="XEK283" s="121"/>
      <c r="XEL283" s="121"/>
      <c r="XEM283" s="121"/>
      <c r="XEN283" s="121"/>
      <c r="XEO283" s="121"/>
      <c r="XEP283" s="121"/>
      <c r="XEQ283" s="121"/>
      <c r="XER283" s="121"/>
      <c r="XES283" s="121"/>
      <c r="XET283" s="121"/>
      <c r="XEU283" s="121"/>
    </row>
    <row r="284" spans="16358:16375" ht="18.75" x14ac:dyDescent="0.3">
      <c r="XED284" s="121"/>
      <c r="XEE284" s="121"/>
      <c r="XEF284" s="121"/>
      <c r="XEG284" s="121"/>
      <c r="XEH284" s="121"/>
      <c r="XEI284" s="121"/>
      <c r="XEJ284" s="121"/>
      <c r="XEK284" s="121"/>
      <c r="XEL284" s="121"/>
      <c r="XEM284" s="121"/>
      <c r="XEN284" s="121"/>
      <c r="XEO284" s="121"/>
      <c r="XEP284" s="121"/>
      <c r="XEQ284" s="121"/>
      <c r="XER284" s="121"/>
      <c r="XES284" s="121"/>
      <c r="XET284" s="121"/>
      <c r="XEU284" s="121"/>
    </row>
    <row r="285" spans="16358:16375" ht="18.75" x14ac:dyDescent="0.3">
      <c r="XED285" s="121"/>
      <c r="XEE285" s="121"/>
      <c r="XEF285" s="121"/>
      <c r="XEG285" s="121"/>
      <c r="XEH285" s="121"/>
      <c r="XEI285" s="121"/>
      <c r="XEJ285" s="121"/>
      <c r="XEK285" s="121"/>
      <c r="XEL285" s="121"/>
      <c r="XEM285" s="121"/>
      <c r="XEN285" s="121"/>
      <c r="XEO285" s="121"/>
      <c r="XEP285" s="121"/>
      <c r="XEQ285" s="121"/>
      <c r="XER285" s="121"/>
      <c r="XES285" s="121"/>
      <c r="XET285" s="121"/>
      <c r="XEU285" s="121"/>
    </row>
    <row r="286" spans="16358:16375" ht="18.75" x14ac:dyDescent="0.3">
      <c r="XED286" s="121"/>
      <c r="XEE286" s="121"/>
      <c r="XEF286" s="121"/>
      <c r="XEG286" s="121"/>
      <c r="XEH286" s="121"/>
      <c r="XEI286" s="121"/>
      <c r="XEJ286" s="121"/>
      <c r="XEK286" s="121"/>
      <c r="XEL286" s="121"/>
      <c r="XEM286" s="121"/>
      <c r="XEN286" s="121"/>
      <c r="XEO286" s="121"/>
      <c r="XEP286" s="121"/>
      <c r="XEQ286" s="121"/>
      <c r="XER286" s="121"/>
      <c r="XES286" s="121"/>
      <c r="XET286" s="121"/>
      <c r="XEU286" s="121"/>
    </row>
    <row r="287" spans="16358:16375" ht="18.75" x14ac:dyDescent="0.3">
      <c r="XED287" s="121"/>
      <c r="XEE287" s="121"/>
      <c r="XEF287" s="121"/>
      <c r="XEG287" s="121"/>
      <c r="XEH287" s="121"/>
      <c r="XEI287" s="121"/>
      <c r="XEJ287" s="121"/>
      <c r="XEK287" s="121"/>
      <c r="XEL287" s="121"/>
      <c r="XEM287" s="121"/>
      <c r="XEN287" s="121"/>
      <c r="XEO287" s="121"/>
      <c r="XEP287" s="121"/>
      <c r="XEQ287" s="121"/>
      <c r="XER287" s="121"/>
      <c r="XES287" s="121"/>
      <c r="XET287" s="121"/>
      <c r="XEU287" s="121"/>
    </row>
    <row r="288" spans="16358:16375" ht="18.75" x14ac:dyDescent="0.3">
      <c r="XED288" s="121"/>
      <c r="XEE288" s="121"/>
      <c r="XEF288" s="121"/>
      <c r="XEG288" s="121"/>
      <c r="XEH288" s="121"/>
      <c r="XEI288" s="121"/>
      <c r="XEJ288" s="121"/>
      <c r="XEK288" s="121"/>
      <c r="XEL288" s="121"/>
      <c r="XEM288" s="121"/>
      <c r="XEN288" s="121"/>
      <c r="XEO288" s="121"/>
      <c r="XEP288" s="121"/>
      <c r="XEQ288" s="121"/>
      <c r="XER288" s="121"/>
      <c r="XES288" s="121"/>
      <c r="XET288" s="121"/>
      <c r="XEU288" s="121"/>
    </row>
    <row r="289" spans="16358:16375" ht="18.75" x14ac:dyDescent="0.3">
      <c r="XED289" s="121"/>
      <c r="XEE289" s="121"/>
      <c r="XEF289" s="121"/>
      <c r="XEG289" s="121"/>
      <c r="XEH289" s="121"/>
      <c r="XEI289" s="121"/>
      <c r="XEJ289" s="121"/>
      <c r="XEK289" s="121"/>
      <c r="XEL289" s="121"/>
      <c r="XEM289" s="121"/>
      <c r="XEN289" s="121"/>
      <c r="XEO289" s="121"/>
      <c r="XEP289" s="121"/>
      <c r="XEQ289" s="121"/>
      <c r="XER289" s="121"/>
      <c r="XES289" s="121"/>
      <c r="XET289" s="121"/>
      <c r="XEU289" s="121"/>
    </row>
    <row r="290" spans="16358:16375" ht="18.75" x14ac:dyDescent="0.3">
      <c r="XED290" s="121"/>
      <c r="XEE290" s="121"/>
      <c r="XEF290" s="121"/>
      <c r="XEG290" s="121"/>
      <c r="XEH290" s="121"/>
      <c r="XEI290" s="121"/>
      <c r="XEJ290" s="121"/>
      <c r="XEK290" s="121"/>
      <c r="XEL290" s="121"/>
      <c r="XEM290" s="121"/>
      <c r="XEN290" s="121"/>
      <c r="XEO290" s="121"/>
      <c r="XEP290" s="121"/>
      <c r="XEQ290" s="121"/>
      <c r="XER290" s="121"/>
      <c r="XES290" s="121"/>
      <c r="XET290" s="121"/>
      <c r="XEU290" s="121"/>
    </row>
    <row r="291" spans="16358:16375" ht="18.75" x14ac:dyDescent="0.3">
      <c r="XED291" s="121"/>
      <c r="XEE291" s="121"/>
      <c r="XEF291" s="121"/>
      <c r="XEG291" s="121"/>
      <c r="XEH291" s="121"/>
      <c r="XEI291" s="121"/>
      <c r="XEJ291" s="121"/>
      <c r="XEK291" s="121"/>
      <c r="XEL291" s="121"/>
      <c r="XEM291" s="121"/>
      <c r="XEN291" s="121"/>
      <c r="XEO291" s="121"/>
      <c r="XEP291" s="121"/>
      <c r="XEQ291" s="121"/>
      <c r="XER291" s="121"/>
      <c r="XES291" s="121"/>
      <c r="XET291" s="121"/>
      <c r="XEU291" s="121"/>
    </row>
    <row r="292" spans="16358:16375" ht="18.75" x14ac:dyDescent="0.3">
      <c r="XED292" s="121"/>
      <c r="XEE292" s="121"/>
      <c r="XEF292" s="121"/>
      <c r="XEG292" s="121"/>
      <c r="XEH292" s="121"/>
      <c r="XEI292" s="121"/>
      <c r="XEJ292" s="121"/>
      <c r="XEK292" s="121"/>
      <c r="XEL292" s="121"/>
      <c r="XEM292" s="121"/>
      <c r="XEN292" s="121"/>
      <c r="XEO292" s="121"/>
      <c r="XEP292" s="121"/>
      <c r="XEQ292" s="121"/>
      <c r="XER292" s="121"/>
      <c r="XES292" s="121"/>
      <c r="XET292" s="121"/>
      <c r="XEU292" s="121"/>
    </row>
    <row r="293" spans="16358:16375" ht="18.75" x14ac:dyDescent="0.3">
      <c r="XED293" s="121"/>
      <c r="XEE293" s="121"/>
      <c r="XEF293" s="121"/>
      <c r="XEG293" s="121"/>
      <c r="XEH293" s="121"/>
      <c r="XEI293" s="121"/>
      <c r="XEJ293" s="121"/>
      <c r="XEK293" s="121"/>
      <c r="XEL293" s="121"/>
      <c r="XEM293" s="121"/>
      <c r="XEN293" s="121"/>
      <c r="XEO293" s="121"/>
      <c r="XEP293" s="121"/>
      <c r="XEQ293" s="121"/>
      <c r="XER293" s="121"/>
      <c r="XES293" s="121"/>
      <c r="XET293" s="121"/>
      <c r="XEU293" s="121"/>
    </row>
    <row r="294" spans="16358:16375" ht="18.75" x14ac:dyDescent="0.3">
      <c r="XED294" s="121"/>
      <c r="XEE294" s="121"/>
      <c r="XEF294" s="121"/>
      <c r="XEG294" s="121"/>
      <c r="XEH294" s="121"/>
      <c r="XEI294" s="121"/>
      <c r="XEJ294" s="121"/>
      <c r="XEK294" s="121"/>
      <c r="XEL294" s="121"/>
      <c r="XEM294" s="121"/>
      <c r="XEN294" s="121"/>
      <c r="XEO294" s="121"/>
      <c r="XEP294" s="121"/>
      <c r="XEQ294" s="121"/>
      <c r="XER294" s="121"/>
      <c r="XES294" s="121"/>
      <c r="XET294" s="121"/>
      <c r="XEU294" s="121"/>
    </row>
    <row r="295" spans="16358:16375" ht="18.75" x14ac:dyDescent="0.3">
      <c r="XED295" s="121"/>
      <c r="XEE295" s="121"/>
      <c r="XEF295" s="121"/>
      <c r="XEG295" s="121"/>
      <c r="XEH295" s="121"/>
      <c r="XEI295" s="121"/>
      <c r="XEJ295" s="121"/>
      <c r="XEK295" s="121"/>
      <c r="XEL295" s="121"/>
      <c r="XEM295" s="121"/>
      <c r="XEN295" s="121"/>
      <c r="XEO295" s="121"/>
      <c r="XEP295" s="121"/>
      <c r="XEQ295" s="121"/>
      <c r="XER295" s="121"/>
      <c r="XES295" s="121"/>
      <c r="XET295" s="121"/>
      <c r="XEU295" s="121"/>
    </row>
    <row r="296" spans="16358:16375" ht="18.75" x14ac:dyDescent="0.3">
      <c r="XED296" s="121"/>
      <c r="XEE296" s="121"/>
      <c r="XEF296" s="121"/>
      <c r="XEG296" s="121"/>
      <c r="XEH296" s="121"/>
      <c r="XEI296" s="121"/>
      <c r="XEJ296" s="121"/>
      <c r="XEK296" s="121"/>
      <c r="XEL296" s="121"/>
      <c r="XEM296" s="121"/>
      <c r="XEN296" s="121"/>
      <c r="XEO296" s="121"/>
      <c r="XEP296" s="121"/>
      <c r="XEQ296" s="121"/>
      <c r="XER296" s="121"/>
      <c r="XES296" s="121"/>
      <c r="XET296" s="121"/>
      <c r="XEU296" s="121"/>
    </row>
    <row r="297" spans="16358:16375" ht="18.75" x14ac:dyDescent="0.3">
      <c r="XED297" s="121"/>
      <c r="XEE297" s="121"/>
      <c r="XEF297" s="121"/>
      <c r="XEG297" s="121"/>
      <c r="XEH297" s="121"/>
      <c r="XEI297" s="121"/>
      <c r="XEJ297" s="121"/>
      <c r="XEK297" s="121"/>
      <c r="XEL297" s="121"/>
      <c r="XEM297" s="121"/>
      <c r="XEN297" s="121"/>
      <c r="XEO297" s="121"/>
      <c r="XEP297" s="121"/>
      <c r="XEQ297" s="121"/>
      <c r="XER297" s="121"/>
      <c r="XES297" s="121"/>
      <c r="XET297" s="121"/>
      <c r="XEU297" s="121"/>
    </row>
    <row r="298" spans="16358:16375" ht="18.75" x14ac:dyDescent="0.3">
      <c r="XED298" s="121"/>
      <c r="XEE298" s="121"/>
      <c r="XEF298" s="121"/>
      <c r="XEG298" s="121"/>
      <c r="XEH298" s="121"/>
      <c r="XEI298" s="121"/>
      <c r="XEJ298" s="121"/>
      <c r="XEK298" s="121"/>
      <c r="XEL298" s="121"/>
      <c r="XEM298" s="121"/>
      <c r="XEN298" s="121"/>
      <c r="XEO298" s="121"/>
      <c r="XEP298" s="121"/>
      <c r="XEQ298" s="121"/>
      <c r="XER298" s="121"/>
      <c r="XES298" s="121"/>
      <c r="XET298" s="121"/>
      <c r="XEU298" s="121"/>
    </row>
    <row r="299" spans="16358:16375" ht="18.75" x14ac:dyDescent="0.3">
      <c r="XED299" s="121"/>
      <c r="XEE299" s="121"/>
      <c r="XEF299" s="121"/>
      <c r="XEG299" s="121"/>
      <c r="XEH299" s="121"/>
      <c r="XEI299" s="121"/>
      <c r="XEJ299" s="121"/>
      <c r="XEK299" s="121"/>
      <c r="XEL299" s="121"/>
      <c r="XEM299" s="121"/>
      <c r="XEN299" s="121"/>
      <c r="XEO299" s="121"/>
      <c r="XEP299" s="121"/>
      <c r="XEQ299" s="121"/>
      <c r="XER299" s="121"/>
      <c r="XES299" s="121"/>
      <c r="XET299" s="121"/>
      <c r="XEU299" s="121"/>
    </row>
    <row r="300" spans="16358:16375" ht="18.75" x14ac:dyDescent="0.3">
      <c r="XED300" s="121"/>
      <c r="XEE300" s="121"/>
      <c r="XEF300" s="121"/>
      <c r="XEG300" s="121"/>
      <c r="XEH300" s="121"/>
      <c r="XEI300" s="121"/>
      <c r="XEJ300" s="121"/>
      <c r="XEK300" s="121"/>
      <c r="XEL300" s="121"/>
      <c r="XEM300" s="121"/>
      <c r="XEN300" s="121"/>
      <c r="XEO300" s="121"/>
      <c r="XEP300" s="121"/>
      <c r="XEQ300" s="121"/>
      <c r="XER300" s="121"/>
      <c r="XES300" s="121"/>
      <c r="XET300" s="121"/>
      <c r="XEU300" s="121"/>
    </row>
    <row r="301" spans="16358:16375" ht="18.75" x14ac:dyDescent="0.3">
      <c r="XED301" s="121"/>
      <c r="XEE301" s="121"/>
      <c r="XEF301" s="121"/>
      <c r="XEG301" s="121"/>
      <c r="XEH301" s="121"/>
      <c r="XEI301" s="121"/>
      <c r="XEJ301" s="121"/>
      <c r="XEK301" s="121"/>
      <c r="XEL301" s="121"/>
      <c r="XEM301" s="121"/>
      <c r="XEN301" s="121"/>
      <c r="XEO301" s="121"/>
      <c r="XEP301" s="121"/>
      <c r="XEQ301" s="121"/>
      <c r="XER301" s="121"/>
      <c r="XES301" s="121"/>
      <c r="XET301" s="121"/>
      <c r="XEU301" s="121"/>
    </row>
    <row r="302" spans="16358:16375" ht="18.75" x14ac:dyDescent="0.3">
      <c r="XED302" s="121"/>
      <c r="XEE302" s="121"/>
      <c r="XEF302" s="121"/>
      <c r="XEG302" s="121"/>
      <c r="XEH302" s="121"/>
      <c r="XEI302" s="121"/>
      <c r="XEJ302" s="121"/>
      <c r="XEK302" s="121"/>
      <c r="XEL302" s="121"/>
      <c r="XEM302" s="121"/>
      <c r="XEN302" s="121"/>
      <c r="XEO302" s="121"/>
      <c r="XEP302" s="121"/>
      <c r="XEQ302" s="121"/>
      <c r="XER302" s="121"/>
      <c r="XES302" s="121"/>
      <c r="XET302" s="121"/>
      <c r="XEU302" s="121"/>
    </row>
    <row r="303" spans="16358:16375" ht="18.75" x14ac:dyDescent="0.3">
      <c r="XED303" s="121"/>
      <c r="XEE303" s="121"/>
      <c r="XEF303" s="121"/>
      <c r="XEG303" s="121"/>
      <c r="XEH303" s="121"/>
      <c r="XEI303" s="121"/>
      <c r="XEJ303" s="121"/>
      <c r="XEK303" s="121"/>
      <c r="XEL303" s="121"/>
      <c r="XEM303" s="121"/>
      <c r="XEN303" s="121"/>
      <c r="XEO303" s="121"/>
      <c r="XEP303" s="121"/>
      <c r="XEQ303" s="121"/>
      <c r="XER303" s="121"/>
      <c r="XES303" s="121"/>
      <c r="XET303" s="121"/>
      <c r="XEU303" s="121"/>
    </row>
    <row r="304" spans="16358:16375" ht="18.75" x14ac:dyDescent="0.3">
      <c r="XED304" s="121"/>
      <c r="XEE304" s="121"/>
      <c r="XEF304" s="121"/>
      <c r="XEG304" s="121"/>
      <c r="XEH304" s="121"/>
      <c r="XEI304" s="121"/>
      <c r="XEJ304" s="121"/>
      <c r="XEK304" s="121"/>
      <c r="XEL304" s="121"/>
      <c r="XEM304" s="121"/>
      <c r="XEN304" s="121"/>
      <c r="XEO304" s="121"/>
      <c r="XEP304" s="121"/>
      <c r="XEQ304" s="121"/>
      <c r="XER304" s="121"/>
      <c r="XES304" s="121"/>
      <c r="XET304" s="121"/>
      <c r="XEU304" s="121"/>
    </row>
    <row r="305" spans="16358:16375" ht="18.75" x14ac:dyDescent="0.3">
      <c r="XED305" s="121"/>
      <c r="XEE305" s="121"/>
      <c r="XEF305" s="121"/>
      <c r="XEG305" s="121"/>
      <c r="XEH305" s="121"/>
      <c r="XEI305" s="121"/>
      <c r="XEJ305" s="121"/>
      <c r="XEK305" s="121"/>
      <c r="XEL305" s="121"/>
      <c r="XEM305" s="121"/>
      <c r="XEN305" s="121"/>
      <c r="XEO305" s="121"/>
      <c r="XEP305" s="121"/>
      <c r="XEQ305" s="121"/>
      <c r="XER305" s="121"/>
      <c r="XES305" s="121"/>
      <c r="XET305" s="121"/>
      <c r="XEU305" s="121"/>
    </row>
    <row r="306" spans="16358:16375" ht="18.75" x14ac:dyDescent="0.3">
      <c r="XED306" s="121"/>
      <c r="XEE306" s="121"/>
      <c r="XEF306" s="121"/>
      <c r="XEG306" s="121"/>
      <c r="XEH306" s="121"/>
      <c r="XEI306" s="121"/>
      <c r="XEJ306" s="121"/>
      <c r="XEK306" s="121"/>
      <c r="XEL306" s="121"/>
      <c r="XEM306" s="121"/>
      <c r="XEN306" s="121"/>
      <c r="XEO306" s="121"/>
      <c r="XEP306" s="121"/>
      <c r="XEQ306" s="121"/>
      <c r="XER306" s="121"/>
      <c r="XES306" s="121"/>
      <c r="XET306" s="121"/>
      <c r="XEU306" s="121"/>
    </row>
    <row r="307" spans="16358:16375" ht="18.75" x14ac:dyDescent="0.3">
      <c r="XED307" s="121"/>
      <c r="XEE307" s="121"/>
      <c r="XEF307" s="121"/>
      <c r="XEG307" s="121"/>
      <c r="XEH307" s="121"/>
      <c r="XEI307" s="121"/>
      <c r="XEJ307" s="121"/>
      <c r="XEK307" s="121"/>
      <c r="XEL307" s="121"/>
      <c r="XEM307" s="121"/>
      <c r="XEN307" s="121"/>
      <c r="XEO307" s="121"/>
      <c r="XEP307" s="121"/>
      <c r="XEQ307" s="121"/>
      <c r="XER307" s="121"/>
      <c r="XES307" s="121"/>
      <c r="XET307" s="121"/>
      <c r="XEU307" s="121"/>
    </row>
    <row r="308" spans="16358:16375" ht="18.75" x14ac:dyDescent="0.3">
      <c r="XED308" s="121"/>
      <c r="XEE308" s="121"/>
      <c r="XEF308" s="121"/>
      <c r="XEG308" s="121"/>
      <c r="XEH308" s="121"/>
      <c r="XEI308" s="121"/>
      <c r="XEJ308" s="121"/>
      <c r="XEK308" s="121"/>
      <c r="XEL308" s="121"/>
      <c r="XEM308" s="121"/>
      <c r="XEN308" s="121"/>
      <c r="XEO308" s="121"/>
      <c r="XEP308" s="121"/>
      <c r="XEQ308" s="121"/>
      <c r="XER308" s="121"/>
      <c r="XES308" s="121"/>
      <c r="XET308" s="121"/>
      <c r="XEU308" s="121"/>
    </row>
    <row r="309" spans="16358:16375" ht="18.75" x14ac:dyDescent="0.3">
      <c r="XED309" s="121"/>
      <c r="XEE309" s="121"/>
      <c r="XEF309" s="121"/>
      <c r="XEG309" s="121"/>
      <c r="XEH309" s="121"/>
      <c r="XEI309" s="121"/>
      <c r="XEJ309" s="121"/>
      <c r="XEK309" s="121"/>
      <c r="XEL309" s="121"/>
      <c r="XEM309" s="121"/>
      <c r="XEN309" s="121"/>
      <c r="XEO309" s="121"/>
      <c r="XEP309" s="121"/>
      <c r="XEQ309" s="121"/>
      <c r="XER309" s="121"/>
      <c r="XES309" s="121"/>
      <c r="XET309" s="121"/>
      <c r="XEU309" s="121"/>
    </row>
    <row r="310" spans="16358:16375" ht="18.75" x14ac:dyDescent="0.3">
      <c r="XED310" s="121"/>
      <c r="XEE310" s="121"/>
      <c r="XEF310" s="121"/>
      <c r="XEG310" s="121"/>
      <c r="XEH310" s="121"/>
      <c r="XEI310" s="121"/>
      <c r="XEJ310" s="121"/>
      <c r="XEK310" s="121"/>
      <c r="XEL310" s="121"/>
      <c r="XEM310" s="121"/>
      <c r="XEN310" s="121"/>
      <c r="XEO310" s="121"/>
      <c r="XEP310" s="121"/>
      <c r="XEQ310" s="121"/>
      <c r="XER310" s="121"/>
      <c r="XES310" s="121"/>
      <c r="XET310" s="121"/>
      <c r="XEU310" s="121"/>
    </row>
    <row r="311" spans="16358:16375" ht="18.75" x14ac:dyDescent="0.3">
      <c r="XED311" s="121"/>
      <c r="XEE311" s="121"/>
      <c r="XEF311" s="121"/>
      <c r="XEG311" s="121"/>
      <c r="XEH311" s="121"/>
      <c r="XEI311" s="121"/>
      <c r="XEJ311" s="121"/>
      <c r="XEK311" s="121"/>
      <c r="XEL311" s="121"/>
      <c r="XEM311" s="121"/>
      <c r="XEN311" s="121"/>
      <c r="XEO311" s="121"/>
      <c r="XEP311" s="121"/>
      <c r="XEQ311" s="121"/>
      <c r="XER311" s="121"/>
      <c r="XES311" s="121"/>
      <c r="XET311" s="121"/>
      <c r="XEU311" s="121"/>
    </row>
    <row r="312" spans="16358:16375" ht="18.75" x14ac:dyDescent="0.3">
      <c r="XED312" s="121"/>
      <c r="XEE312" s="121"/>
      <c r="XEF312" s="121"/>
      <c r="XEG312" s="121"/>
      <c r="XEH312" s="121"/>
      <c r="XEI312" s="121"/>
      <c r="XEJ312" s="121"/>
      <c r="XEK312" s="121"/>
      <c r="XEL312" s="121"/>
      <c r="XEM312" s="121"/>
      <c r="XEN312" s="121"/>
      <c r="XEO312" s="121"/>
      <c r="XEP312" s="121"/>
      <c r="XEQ312" s="121"/>
      <c r="XER312" s="121"/>
      <c r="XES312" s="121"/>
      <c r="XET312" s="121"/>
      <c r="XEU312" s="121"/>
    </row>
    <row r="313" spans="16358:16375" ht="18.75" x14ac:dyDescent="0.3">
      <c r="XED313" s="121"/>
      <c r="XEE313" s="121"/>
      <c r="XEF313" s="121"/>
      <c r="XEG313" s="121"/>
      <c r="XEH313" s="121"/>
      <c r="XEI313" s="121"/>
      <c r="XEJ313" s="121"/>
      <c r="XEK313" s="121"/>
      <c r="XEL313" s="121"/>
      <c r="XEM313" s="121"/>
      <c r="XEN313" s="121"/>
      <c r="XEO313" s="121"/>
      <c r="XEP313" s="121"/>
      <c r="XEQ313" s="121"/>
      <c r="XER313" s="121"/>
      <c r="XES313" s="121"/>
      <c r="XET313" s="121"/>
      <c r="XEU313" s="121"/>
    </row>
    <row r="314" spans="16358:16375" ht="18.75" x14ac:dyDescent="0.3">
      <c r="XED314" s="121"/>
      <c r="XEE314" s="121"/>
      <c r="XEF314" s="121"/>
      <c r="XEG314" s="121"/>
      <c r="XEH314" s="121"/>
      <c r="XEI314" s="121"/>
      <c r="XEJ314" s="121"/>
      <c r="XEK314" s="121"/>
      <c r="XEL314" s="121"/>
      <c r="XEM314" s="121"/>
      <c r="XEN314" s="121"/>
      <c r="XEO314" s="121"/>
      <c r="XEP314" s="121"/>
      <c r="XEQ314" s="121"/>
      <c r="XER314" s="121"/>
      <c r="XES314" s="121"/>
      <c r="XET314" s="121"/>
      <c r="XEU314" s="121"/>
    </row>
    <row r="315" spans="16358:16375" ht="18.75" x14ac:dyDescent="0.3">
      <c r="XED315" s="121"/>
      <c r="XEE315" s="121"/>
      <c r="XEF315" s="121"/>
      <c r="XEG315" s="121"/>
      <c r="XEH315" s="121"/>
      <c r="XEI315" s="121"/>
      <c r="XEJ315" s="121"/>
      <c r="XEK315" s="121"/>
      <c r="XEL315" s="121"/>
      <c r="XEM315" s="121"/>
      <c r="XEN315" s="121"/>
      <c r="XEO315" s="121"/>
      <c r="XEP315" s="121"/>
      <c r="XEQ315" s="121"/>
      <c r="XER315" s="121"/>
      <c r="XES315" s="121"/>
      <c r="XET315" s="121"/>
      <c r="XEU315" s="121"/>
    </row>
    <row r="316" spans="16358:16375" ht="18.75" x14ac:dyDescent="0.3">
      <c r="XED316" s="121"/>
      <c r="XEE316" s="121"/>
      <c r="XEF316" s="121"/>
      <c r="XEG316" s="121"/>
      <c r="XEH316" s="121"/>
      <c r="XEI316" s="121"/>
      <c r="XEJ316" s="121"/>
      <c r="XEK316" s="121"/>
      <c r="XEL316" s="121"/>
      <c r="XEM316" s="121"/>
      <c r="XEN316" s="121"/>
      <c r="XEO316" s="121"/>
      <c r="XEP316" s="121"/>
      <c r="XEQ316" s="121"/>
      <c r="XER316" s="121"/>
      <c r="XES316" s="121"/>
      <c r="XET316" s="121"/>
      <c r="XEU316" s="121"/>
    </row>
    <row r="317" spans="16358:16375" ht="18.75" x14ac:dyDescent="0.3">
      <c r="XED317" s="121"/>
      <c r="XEE317" s="121"/>
      <c r="XEF317" s="121"/>
      <c r="XEG317" s="121"/>
      <c r="XEH317" s="121"/>
      <c r="XEI317" s="121"/>
      <c r="XEJ317" s="121"/>
      <c r="XEK317" s="121"/>
      <c r="XEL317" s="121"/>
      <c r="XEM317" s="121"/>
      <c r="XEN317" s="121"/>
      <c r="XEO317" s="121"/>
      <c r="XEP317" s="121"/>
      <c r="XEQ317" s="121"/>
      <c r="XER317" s="121"/>
      <c r="XES317" s="121"/>
      <c r="XET317" s="121"/>
      <c r="XEU317" s="121"/>
    </row>
    <row r="318" spans="16358:16375" ht="18.75" x14ac:dyDescent="0.3">
      <c r="XED318" s="121"/>
      <c r="XEE318" s="121"/>
      <c r="XEF318" s="121"/>
      <c r="XEG318" s="121"/>
      <c r="XEH318" s="121"/>
      <c r="XEI318" s="121"/>
      <c r="XEJ318" s="121"/>
      <c r="XEK318" s="121"/>
      <c r="XEL318" s="121"/>
      <c r="XEM318" s="121"/>
      <c r="XEN318" s="121"/>
      <c r="XEO318" s="121"/>
      <c r="XEP318" s="121"/>
      <c r="XEQ318" s="121"/>
      <c r="XER318" s="121"/>
      <c r="XES318" s="121"/>
      <c r="XET318" s="121"/>
      <c r="XEU318" s="121"/>
    </row>
    <row r="319" spans="16358:16375" ht="18.75" x14ac:dyDescent="0.3">
      <c r="XED319" s="121"/>
      <c r="XEE319" s="121"/>
      <c r="XEF319" s="121"/>
      <c r="XEG319" s="121"/>
      <c r="XEH319" s="121"/>
      <c r="XEI319" s="121"/>
      <c r="XEJ319" s="121"/>
      <c r="XEK319" s="121"/>
      <c r="XEL319" s="121"/>
      <c r="XEM319" s="121"/>
      <c r="XEN319" s="121"/>
      <c r="XEO319" s="121"/>
      <c r="XEP319" s="121"/>
      <c r="XEQ319" s="121"/>
      <c r="XER319" s="121"/>
      <c r="XES319" s="121"/>
      <c r="XET319" s="121"/>
      <c r="XEU319" s="121"/>
    </row>
    <row r="320" spans="16358:16375" ht="18.75" x14ac:dyDescent="0.3">
      <c r="XED320" s="121"/>
      <c r="XEE320" s="121"/>
      <c r="XEF320" s="121"/>
      <c r="XEG320" s="121"/>
      <c r="XEH320" s="121"/>
      <c r="XEI320" s="121"/>
      <c r="XEJ320" s="121"/>
      <c r="XEK320" s="121"/>
      <c r="XEL320" s="121"/>
      <c r="XEM320" s="121"/>
      <c r="XEN320" s="121"/>
      <c r="XEO320" s="121"/>
      <c r="XEP320" s="121"/>
      <c r="XEQ320" s="121"/>
      <c r="XER320" s="121"/>
      <c r="XES320" s="121"/>
      <c r="XET320" s="121"/>
      <c r="XEU320" s="121"/>
    </row>
    <row r="321" spans="16358:16375" ht="18.75" x14ac:dyDescent="0.3">
      <c r="XED321" s="121"/>
      <c r="XEE321" s="121"/>
      <c r="XEF321" s="121"/>
      <c r="XEG321" s="121"/>
      <c r="XEH321" s="121"/>
      <c r="XEI321" s="121"/>
      <c r="XEJ321" s="121"/>
      <c r="XEK321" s="121"/>
      <c r="XEL321" s="121"/>
      <c r="XEM321" s="121"/>
      <c r="XEN321" s="121"/>
      <c r="XEO321" s="121"/>
      <c r="XEP321" s="121"/>
      <c r="XEQ321" s="121"/>
      <c r="XER321" s="121"/>
      <c r="XES321" s="121"/>
      <c r="XET321" s="121"/>
      <c r="XEU321" s="121"/>
    </row>
    <row r="322" spans="16358:16375" ht="18.75" x14ac:dyDescent="0.3">
      <c r="XED322" s="121"/>
      <c r="XEE322" s="121"/>
      <c r="XEF322" s="121"/>
      <c r="XEG322" s="121"/>
      <c r="XEH322" s="121"/>
      <c r="XEI322" s="121"/>
      <c r="XEJ322" s="121"/>
      <c r="XEK322" s="121"/>
      <c r="XEL322" s="121"/>
      <c r="XEM322" s="121"/>
      <c r="XEN322" s="121"/>
      <c r="XEO322" s="121"/>
      <c r="XEP322" s="121"/>
      <c r="XEQ322" s="121"/>
      <c r="XER322" s="121"/>
      <c r="XES322" s="121"/>
      <c r="XET322" s="121"/>
      <c r="XEU322" s="121"/>
    </row>
    <row r="323" spans="16358:16375" ht="18.75" x14ac:dyDescent="0.3">
      <c r="XED323" s="121"/>
      <c r="XEE323" s="121"/>
      <c r="XEF323" s="121"/>
      <c r="XEG323" s="121"/>
      <c r="XEH323" s="121"/>
      <c r="XEI323" s="121"/>
      <c r="XEJ323" s="121"/>
      <c r="XEK323" s="121"/>
      <c r="XEL323" s="121"/>
      <c r="XEM323" s="121"/>
      <c r="XEN323" s="121"/>
      <c r="XEO323" s="121"/>
      <c r="XEP323" s="121"/>
      <c r="XEQ323" s="121"/>
      <c r="XER323" s="121"/>
      <c r="XES323" s="121"/>
      <c r="XET323" s="121"/>
      <c r="XEU323" s="121"/>
    </row>
    <row r="324" spans="16358:16375" ht="18.75" x14ac:dyDescent="0.3">
      <c r="XED324" s="121"/>
      <c r="XEE324" s="121"/>
      <c r="XEF324" s="121"/>
      <c r="XEG324" s="121"/>
      <c r="XEH324" s="121"/>
      <c r="XEI324" s="121"/>
      <c r="XEJ324" s="121"/>
      <c r="XEK324" s="121"/>
      <c r="XEL324" s="121"/>
      <c r="XEM324" s="121"/>
      <c r="XEN324" s="121"/>
      <c r="XEO324" s="121"/>
      <c r="XEP324" s="121"/>
      <c r="XEQ324" s="121"/>
      <c r="XER324" s="121"/>
      <c r="XES324" s="121"/>
      <c r="XET324" s="121"/>
      <c r="XEU324" s="121"/>
    </row>
    <row r="325" spans="16358:16375" ht="18.75" x14ac:dyDescent="0.3">
      <c r="XED325" s="121"/>
      <c r="XEE325" s="121"/>
      <c r="XEF325" s="121"/>
      <c r="XEG325" s="121"/>
      <c r="XEH325" s="121"/>
      <c r="XEI325" s="121"/>
      <c r="XEJ325" s="121"/>
      <c r="XEK325" s="121"/>
      <c r="XEL325" s="121"/>
      <c r="XEM325" s="121"/>
      <c r="XEN325" s="121"/>
      <c r="XEO325" s="121"/>
      <c r="XEP325" s="121"/>
      <c r="XEQ325" s="121"/>
      <c r="XER325" s="121"/>
      <c r="XES325" s="121"/>
      <c r="XET325" s="121"/>
      <c r="XEU325" s="121"/>
    </row>
    <row r="326" spans="16358:16375" ht="18.75" x14ac:dyDescent="0.3">
      <c r="XED326" s="121"/>
      <c r="XEE326" s="121"/>
      <c r="XEF326" s="121"/>
      <c r="XEG326" s="121"/>
      <c r="XEH326" s="121"/>
      <c r="XEI326" s="121"/>
      <c r="XEJ326" s="121"/>
      <c r="XEK326" s="121"/>
      <c r="XEL326" s="121"/>
      <c r="XEM326" s="121"/>
      <c r="XEN326" s="121"/>
      <c r="XEO326" s="121"/>
      <c r="XEP326" s="121"/>
      <c r="XEQ326" s="121"/>
      <c r="XER326" s="121"/>
      <c r="XES326" s="121"/>
      <c r="XET326" s="121"/>
      <c r="XEU326" s="121"/>
    </row>
    <row r="327" spans="16358:16375" ht="18.75" x14ac:dyDescent="0.3">
      <c r="XED327" s="121"/>
      <c r="XEE327" s="121"/>
      <c r="XEF327" s="121"/>
      <c r="XEG327" s="121"/>
      <c r="XEH327" s="121"/>
      <c r="XEI327" s="121"/>
      <c r="XEJ327" s="121"/>
      <c r="XEK327" s="121"/>
      <c r="XEL327" s="121"/>
      <c r="XEM327" s="121"/>
      <c r="XEN327" s="121"/>
      <c r="XEO327" s="121"/>
      <c r="XEP327" s="121"/>
      <c r="XEQ327" s="121"/>
      <c r="XER327" s="121"/>
      <c r="XES327" s="121"/>
      <c r="XET327" s="121"/>
      <c r="XEU327" s="121"/>
    </row>
    <row r="328" spans="16358:16375" ht="18.75" x14ac:dyDescent="0.3">
      <c r="XED328" s="121"/>
      <c r="XEE328" s="121"/>
      <c r="XEF328" s="121"/>
      <c r="XEG328" s="121"/>
      <c r="XEH328" s="121"/>
      <c r="XEI328" s="121"/>
      <c r="XEJ328" s="121"/>
      <c r="XEK328" s="121"/>
      <c r="XEL328" s="121"/>
      <c r="XEM328" s="121"/>
      <c r="XEN328" s="121"/>
      <c r="XEO328" s="121"/>
      <c r="XEP328" s="121"/>
      <c r="XEQ328" s="121"/>
      <c r="XER328" s="121"/>
      <c r="XES328" s="121"/>
      <c r="XET328" s="121"/>
      <c r="XEU328" s="121"/>
    </row>
    <row r="329" spans="16358:16375" ht="18.75" x14ac:dyDescent="0.3">
      <c r="XED329" s="121"/>
      <c r="XEE329" s="121"/>
      <c r="XEF329" s="121"/>
      <c r="XEG329" s="121"/>
      <c r="XEH329" s="121"/>
      <c r="XEI329" s="121"/>
      <c r="XEJ329" s="121"/>
      <c r="XEK329" s="121"/>
      <c r="XEL329" s="121"/>
      <c r="XEM329" s="121"/>
      <c r="XEN329" s="121"/>
      <c r="XEO329" s="121"/>
      <c r="XEP329" s="121"/>
      <c r="XEQ329" s="121"/>
      <c r="XER329" s="121"/>
      <c r="XES329" s="121"/>
      <c r="XET329" s="121"/>
      <c r="XEU329" s="121"/>
    </row>
    <row r="330" spans="16358:16375" ht="18.75" x14ac:dyDescent="0.3">
      <c r="XED330" s="121"/>
      <c r="XEE330" s="121"/>
      <c r="XEF330" s="121"/>
      <c r="XEG330" s="121"/>
      <c r="XEH330" s="121"/>
      <c r="XEI330" s="121"/>
      <c r="XEJ330" s="121"/>
      <c r="XEK330" s="121"/>
      <c r="XEL330" s="121"/>
      <c r="XEM330" s="121"/>
      <c r="XEN330" s="121"/>
      <c r="XEO330" s="121"/>
      <c r="XEP330" s="121"/>
      <c r="XEQ330" s="121"/>
      <c r="XER330" s="121"/>
      <c r="XES330" s="121"/>
      <c r="XET330" s="121"/>
      <c r="XEU330" s="121"/>
    </row>
    <row r="331" spans="16358:16375" ht="18.75" x14ac:dyDescent="0.3">
      <c r="XED331" s="121"/>
      <c r="XEE331" s="121"/>
      <c r="XEF331" s="121"/>
      <c r="XEG331" s="121"/>
      <c r="XEH331" s="121"/>
      <c r="XEI331" s="121"/>
      <c r="XEJ331" s="121"/>
      <c r="XEK331" s="121"/>
      <c r="XEL331" s="121"/>
      <c r="XEM331" s="121"/>
      <c r="XEN331" s="121"/>
      <c r="XEO331" s="121"/>
      <c r="XEP331" s="121"/>
      <c r="XEQ331" s="121"/>
      <c r="XER331" s="121"/>
      <c r="XES331" s="121"/>
      <c r="XET331" s="121"/>
      <c r="XEU331" s="121"/>
    </row>
    <row r="332" spans="16358:16375" ht="18.75" x14ac:dyDescent="0.3">
      <c r="XED332" s="121"/>
      <c r="XEE332" s="121"/>
      <c r="XEF332" s="121"/>
      <c r="XEG332" s="121"/>
      <c r="XEH332" s="121"/>
      <c r="XEI332" s="121"/>
      <c r="XEJ332" s="121"/>
      <c r="XEK332" s="121"/>
      <c r="XEL332" s="121"/>
      <c r="XEM332" s="121"/>
      <c r="XEN332" s="121"/>
      <c r="XEO332" s="121"/>
      <c r="XEP332" s="121"/>
      <c r="XEQ332" s="121"/>
      <c r="XER332" s="121"/>
      <c r="XES332" s="121"/>
      <c r="XET332" s="121"/>
      <c r="XEU332" s="121"/>
    </row>
    <row r="333" spans="16358:16375" ht="18.75" x14ac:dyDescent="0.3">
      <c r="XED333" s="121"/>
      <c r="XEE333" s="121"/>
      <c r="XEF333" s="121"/>
      <c r="XEG333" s="121"/>
      <c r="XEH333" s="121"/>
      <c r="XEI333" s="121"/>
      <c r="XEJ333" s="121"/>
      <c r="XEK333" s="121"/>
      <c r="XEL333" s="121"/>
      <c r="XEM333" s="121"/>
      <c r="XEN333" s="121"/>
      <c r="XEO333" s="121"/>
      <c r="XEP333" s="121"/>
      <c r="XEQ333" s="121"/>
      <c r="XER333" s="121"/>
      <c r="XES333" s="121"/>
      <c r="XET333" s="121"/>
      <c r="XEU333" s="121"/>
    </row>
    <row r="334" spans="16358:16375" ht="18.75" x14ac:dyDescent="0.3">
      <c r="XED334" s="121"/>
      <c r="XEE334" s="121"/>
      <c r="XEF334" s="121"/>
      <c r="XEG334" s="121"/>
      <c r="XEH334" s="121"/>
      <c r="XEI334" s="121"/>
      <c r="XEJ334" s="121"/>
      <c r="XEK334" s="121"/>
      <c r="XEL334" s="121"/>
      <c r="XEM334" s="121"/>
      <c r="XEN334" s="121"/>
      <c r="XEO334" s="121"/>
      <c r="XEP334" s="121"/>
      <c r="XEQ334" s="121"/>
      <c r="XER334" s="121"/>
      <c r="XES334" s="121"/>
      <c r="XET334" s="121"/>
      <c r="XEU334" s="121"/>
    </row>
    <row r="335" spans="16358:16375" ht="18.75" x14ac:dyDescent="0.3">
      <c r="XED335" s="121"/>
      <c r="XEE335" s="121"/>
      <c r="XEF335" s="121"/>
      <c r="XEG335" s="121"/>
      <c r="XEH335" s="121"/>
      <c r="XEI335" s="121"/>
      <c r="XEJ335" s="121"/>
      <c r="XEK335" s="121"/>
      <c r="XEL335" s="121"/>
      <c r="XEM335" s="121"/>
      <c r="XEN335" s="121"/>
      <c r="XEO335" s="121"/>
      <c r="XEP335" s="121"/>
      <c r="XEQ335" s="121"/>
      <c r="XER335" s="121"/>
      <c r="XES335" s="121"/>
      <c r="XET335" s="121"/>
      <c r="XEU335" s="121"/>
    </row>
    <row r="336" spans="16358:16375" ht="18.75" x14ac:dyDescent="0.3">
      <c r="XED336" s="121"/>
      <c r="XEE336" s="121"/>
      <c r="XEF336" s="121"/>
      <c r="XEG336" s="121"/>
      <c r="XEH336" s="121"/>
      <c r="XEI336" s="121"/>
      <c r="XEJ336" s="121"/>
      <c r="XEK336" s="121"/>
      <c r="XEL336" s="121"/>
      <c r="XEM336" s="121"/>
      <c r="XEN336" s="121"/>
      <c r="XEO336" s="121"/>
      <c r="XEP336" s="121"/>
      <c r="XEQ336" s="121"/>
      <c r="XER336" s="121"/>
      <c r="XES336" s="121"/>
      <c r="XET336" s="121"/>
      <c r="XEU336" s="121"/>
    </row>
    <row r="337" ht="15" x14ac:dyDescent="0.25"/>
    <row r="338" ht="15" x14ac:dyDescent="0.25"/>
    <row r="339" ht="15" x14ac:dyDescent="0.25"/>
    <row r="340" ht="15" x14ac:dyDescent="0.25"/>
    <row r="341" ht="15" x14ac:dyDescent="0.25"/>
    <row r="342" ht="15" x14ac:dyDescent="0.25"/>
    <row r="343" ht="15" x14ac:dyDescent="0.25"/>
    <row r="344" ht="15" x14ac:dyDescent="0.25"/>
    <row r="345" ht="15" x14ac:dyDescent="0.25"/>
    <row r="346" ht="15" x14ac:dyDescent="0.25"/>
    <row r="347" ht="15" x14ac:dyDescent="0.25"/>
    <row r="348" ht="15" x14ac:dyDescent="0.25"/>
    <row r="349" ht="15" x14ac:dyDescent="0.25"/>
    <row r="350" ht="15" x14ac:dyDescent="0.25"/>
    <row r="351" ht="15" x14ac:dyDescent="0.25"/>
    <row r="352" ht="15" x14ac:dyDescent="0.25"/>
    <row r="353" ht="15" x14ac:dyDescent="0.25"/>
    <row r="354" ht="15" x14ac:dyDescent="0.25"/>
    <row r="355" ht="15" x14ac:dyDescent="0.25"/>
    <row r="356" ht="15" x14ac:dyDescent="0.25"/>
    <row r="357" ht="15" x14ac:dyDescent="0.25"/>
    <row r="358" ht="15" x14ac:dyDescent="0.25"/>
    <row r="359" ht="15" x14ac:dyDescent="0.25"/>
    <row r="360" ht="15" x14ac:dyDescent="0.25"/>
    <row r="361" ht="15" x14ac:dyDescent="0.25"/>
    <row r="362" ht="15" x14ac:dyDescent="0.25"/>
    <row r="363" ht="15" x14ac:dyDescent="0.25"/>
    <row r="364" ht="15" x14ac:dyDescent="0.25"/>
    <row r="365" ht="15" x14ac:dyDescent="0.25"/>
    <row r="366" ht="15" x14ac:dyDescent="0.25"/>
    <row r="1048548" ht="12.75" customHeight="1" x14ac:dyDescent="0.25"/>
    <row r="1048549" ht="12.75" customHeight="1" x14ac:dyDescent="0.25"/>
    <row r="1048550" ht="12.75" customHeight="1" x14ac:dyDescent="0.25"/>
    <row r="1048551" ht="12.75" customHeight="1" x14ac:dyDescent="0.25"/>
    <row r="1048552" ht="12.75" customHeight="1" x14ac:dyDescent="0.25"/>
    <row r="1048553" ht="12.75" customHeight="1" x14ac:dyDescent="0.25"/>
    <row r="1048554" ht="12.75" customHeight="1" x14ac:dyDescent="0.25"/>
    <row r="1048555" ht="12.75" customHeight="1" x14ac:dyDescent="0.25"/>
    <row r="1048556" ht="12.75" customHeight="1" x14ac:dyDescent="0.25"/>
    <row r="1048557" ht="12.75" customHeight="1" x14ac:dyDescent="0.25"/>
    <row r="1048558" ht="12.75" customHeight="1" x14ac:dyDescent="0.25"/>
    <row r="1048559" ht="12.75" customHeight="1" x14ac:dyDescent="0.25"/>
    <row r="1048560" ht="12.75" customHeight="1" x14ac:dyDescent="0.25"/>
    <row r="1048561" ht="12.75" customHeight="1" x14ac:dyDescent="0.25"/>
    <row r="1048562" ht="12.75" customHeight="1" x14ac:dyDescent="0.25"/>
    <row r="1048563" ht="12.75" customHeight="1" x14ac:dyDescent="0.25"/>
    <row r="1048564" ht="12.75" customHeight="1" x14ac:dyDescent="0.25"/>
    <row r="1048565" ht="12.75" customHeight="1" x14ac:dyDescent="0.25"/>
    <row r="1048566" ht="12.75" customHeight="1" x14ac:dyDescent="0.25"/>
    <row r="1048567" ht="12.75" customHeight="1" x14ac:dyDescent="0.25"/>
    <row r="1048568" ht="12.75" customHeight="1" x14ac:dyDescent="0.25"/>
    <row r="1048569" ht="12.75" customHeight="1" x14ac:dyDescent="0.25"/>
    <row r="1048570" ht="12.75" customHeight="1" x14ac:dyDescent="0.25"/>
    <row r="1048571" ht="12.75" customHeight="1" x14ac:dyDescent="0.25"/>
    <row r="1048572" ht="12.75" customHeight="1" x14ac:dyDescent="0.25"/>
    <row r="1048573" ht="12.75" customHeight="1" x14ac:dyDescent="0.25"/>
    <row r="1048574" ht="12.75" customHeight="1" x14ac:dyDescent="0.25"/>
    <row r="1048575" ht="12.75" customHeight="1" x14ac:dyDescent="0.25"/>
    <row r="1048576" ht="12.75" customHeight="1" x14ac:dyDescent="0.25"/>
  </sheetData>
  <mergeCells count="161">
    <mergeCell ref="B2:E7"/>
    <mergeCell ref="B8:E8"/>
    <mergeCell ref="B9:C9"/>
    <mergeCell ref="D9:E10"/>
    <mergeCell ref="B10:C10"/>
    <mergeCell ref="E13:E21"/>
    <mergeCell ref="B14:C14"/>
    <mergeCell ref="B15:C15"/>
    <mergeCell ref="B16:C16"/>
    <mergeCell ref="B17:C17"/>
    <mergeCell ref="B18:C18"/>
    <mergeCell ref="B19:C19"/>
    <mergeCell ref="B20:C20"/>
    <mergeCell ref="B21:C21"/>
    <mergeCell ref="E22:E29"/>
    <mergeCell ref="B23:C23"/>
    <mergeCell ref="B24:C24"/>
    <mergeCell ref="B25:C25"/>
    <mergeCell ref="B26:C26"/>
    <mergeCell ref="B27:C27"/>
    <mergeCell ref="B28:C28"/>
    <mergeCell ref="B29:C29"/>
    <mergeCell ref="E30:E64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D64"/>
    <mergeCell ref="E65:E99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D99"/>
    <mergeCell ref="E100:E126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D126"/>
    <mergeCell ref="B127:E127"/>
    <mergeCell ref="E129:E130"/>
    <mergeCell ref="B130:C130"/>
    <mergeCell ref="E131:E132"/>
    <mergeCell ref="B132:C132"/>
    <mergeCell ref="B133:E133"/>
    <mergeCell ref="E135:E136"/>
    <mergeCell ref="B136:C136"/>
    <mergeCell ref="B137:E137"/>
    <mergeCell ref="E139:E140"/>
    <mergeCell ref="B140:C140"/>
    <mergeCell ref="E143:E16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E168:E169"/>
    <mergeCell ref="B169:C169"/>
    <mergeCell ref="E170:E171"/>
    <mergeCell ref="B171:C171"/>
    <mergeCell ref="E172:E173"/>
    <mergeCell ref="B173:C173"/>
    <mergeCell ref="B159:C159"/>
    <mergeCell ref="B160:C160"/>
    <mergeCell ref="B161:C161"/>
    <mergeCell ref="B162:C162"/>
    <mergeCell ref="B163:C163"/>
    <mergeCell ref="E164:E165"/>
    <mergeCell ref="B165:C165"/>
    <mergeCell ref="E166:E167"/>
    <mergeCell ref="B167:C167"/>
  </mergeCells>
  <printOptions horizontalCentered="1"/>
  <pageMargins left="0.56527777777777799" right="0.29930555555555599" top="0.59027777777777801" bottom="1.8243055555555601" header="0.511811023622047" footer="0.39374999999999999"/>
  <pageSetup paperSize="9" scale="56" orientation="portrait" horizontalDpi="300" verticalDpi="300" r:id="rId1"/>
  <rowBreaks count="1" manualBreakCount="1">
    <brk id="9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6729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10</vt:i4>
      </vt:variant>
    </vt:vector>
  </HeadingPairs>
  <TitlesOfParts>
    <vt:vector size="12" baseType="lpstr">
      <vt:lpstr>MEDIÇÃO 8</vt:lpstr>
      <vt:lpstr>MEMO CALCULO 08</vt:lpstr>
      <vt:lpstr>'MEDIÇÃO 8'!Area_de_impressao</vt:lpstr>
      <vt:lpstr>'MEMO CALCULO 08'!Area_de_impressao</vt:lpstr>
      <vt:lpstr>'MEDIÇÃO 8'!Print_Area_0</vt:lpstr>
      <vt:lpstr>'MEDIÇÃO 8'!Print_Area_0_0</vt:lpstr>
      <vt:lpstr>'MEDIÇÃO 8'!Print_Area_0_0_0</vt:lpstr>
      <vt:lpstr>'MEDIÇÃO 8'!Print_Area_0_0_0_0</vt:lpstr>
      <vt:lpstr>'MEMO CALCULO 08'!Print_Area_0_0_0_0</vt:lpstr>
      <vt:lpstr>'MEDIÇÃO 8'!Print_Area_0_0_0_0_0</vt:lpstr>
      <vt:lpstr>'MEDIÇÃO 8'!Print_Area_0_0_0_0_0_0</vt:lpstr>
      <vt:lpstr>'MEDIÇÃO 8'!Titulos_de_impressao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561</cp:revision>
  <cp:lastPrinted>2026-03-05T14:20:34Z</cp:lastPrinted>
  <dcterms:created xsi:type="dcterms:W3CDTF">2021-01-05T13:52:00Z</dcterms:created>
  <dcterms:modified xsi:type="dcterms:W3CDTF">2026-04-28T18:19:33Z</dcterms:modified>
  <dc:language>pt-BR</dc:language>
</cp:coreProperties>
</file>