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/>
  <mc:AlternateContent xmlns:mc="http://schemas.openxmlformats.org/markup-compatibility/2006">
    <mc:Choice Requires="x15">
      <x15ac:absPath xmlns:x15ac="http://schemas.microsoft.com/office/spreadsheetml/2010/11/ac" url="\\192.168.1.26\penalizacoes.doc\Cilezia\TRANSPARÊNCIA\PORTAL TRANSPARÊNCIA - PUBLICAÇÕES\OBRAS - MEDIÇÕES\CONTRATO 53-2025 UBS SÃO JACINTO\"/>
    </mc:Choice>
  </mc:AlternateContent>
  <xr:revisionPtr revIDLastSave="0" documentId="13_ncr:20001_{8D0C8F71-AABE-48AA-8DEC-D695117C94CD}" xr6:coauthVersionLast="47" xr6:coauthVersionMax="47" xr10:uidLastSave="{00000000-0000-0000-0000-000000000000}"/>
  <bookViews>
    <workbookView xWindow="-120" yWindow="-120" windowWidth="29040" windowHeight="15720" tabRatio="500" xr2:uid="{00000000-000D-0000-FFFF-FFFF00000000}"/>
  </bookViews>
  <sheets>
    <sheet name="MEDIÇÃO 4" sheetId="1" r:id="rId1"/>
    <sheet name="MEMO CALCULO 04" sheetId="2" r:id="rId2"/>
  </sheets>
  <definedNames>
    <definedName name="_xlnm.Print_Area" localSheetId="0">'MEDIÇÃO 4'!$A$1:$N$376</definedName>
    <definedName name="_xlnm.Print_Area" localSheetId="1">'MEMO CALCULO 04'!$A$1:$E$249</definedName>
    <definedName name="Print_Area_0_0" localSheetId="0">'MEDIÇÃO 4'!$A$1:$N$375</definedName>
    <definedName name="Print_Area_0_0" localSheetId="1">'MEMO CALCULO 04'!$A$1:$F$105</definedName>
    <definedName name="Print_Area_0_0_0" localSheetId="0">'MEDIÇÃO 4'!$A$1:$N$373</definedName>
    <definedName name="Print_Area_0_0_0" localSheetId="1">'MEMO CALCULO 04'!$A$1:$F$104</definedName>
    <definedName name="Print_Area_0_0_0_0" localSheetId="0">'MEDIÇÃO 4'!$A$13:$N$375</definedName>
    <definedName name="Print_Area_0_0_0_0" localSheetId="1">'MEMO CALCULO 04'!$A$1:$F$102</definedName>
    <definedName name="Print_Area_0_0_0_0_0" localSheetId="0">'MEDIÇÃO 4'!$A$13:$N$372</definedName>
    <definedName name="_xlnm.Print_Titles" localSheetId="0">'MEDIÇÃO 4'!$A:$N,'MEDIÇÃO 4'!$13:$19</definedName>
  </definedNames>
  <calcPr calcId="191029" iterateDelta="1E-4"/>
  <fileRecoveryPr repairLoad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E239" i="2" l="1"/>
  <c r="D239" i="2"/>
  <c r="C239" i="2"/>
  <c r="C238" i="2"/>
  <c r="C237" i="2"/>
  <c r="E234" i="2"/>
  <c r="D234" i="2"/>
  <c r="C234" i="2"/>
  <c r="E232" i="2"/>
  <c r="D232" i="2"/>
  <c r="C232" i="2"/>
  <c r="E230" i="2"/>
  <c r="D230" i="2"/>
  <c r="C230" i="2"/>
  <c r="C229" i="2"/>
  <c r="E224" i="2"/>
  <c r="D224" i="2"/>
  <c r="C224" i="2"/>
  <c r="C223" i="2"/>
  <c r="C222" i="2"/>
  <c r="E210" i="2"/>
  <c r="D210" i="2"/>
  <c r="C210" i="2"/>
  <c r="C209" i="2"/>
  <c r="C208" i="2"/>
  <c r="E205" i="2"/>
  <c r="D205" i="2"/>
  <c r="C205" i="2"/>
  <c r="C204" i="2"/>
  <c r="C203" i="2"/>
  <c r="E190" i="2"/>
  <c r="D190" i="2"/>
  <c r="C190" i="2"/>
  <c r="C188" i="2"/>
  <c r="C187" i="2"/>
  <c r="C186" i="2"/>
  <c r="C185" i="2"/>
  <c r="C184" i="2"/>
  <c r="C183" i="2"/>
  <c r="C182" i="2"/>
  <c r="C181" i="2"/>
  <c r="C180" i="2"/>
  <c r="C179" i="2"/>
  <c r="C178" i="2"/>
  <c r="C177" i="2"/>
  <c r="C176" i="2"/>
  <c r="C175" i="2"/>
  <c r="C174" i="2"/>
  <c r="C173" i="2"/>
  <c r="D172" i="2"/>
  <c r="C172" i="2"/>
  <c r="D170" i="2"/>
  <c r="D169" i="2"/>
  <c r="D168" i="2"/>
  <c r="D167" i="2"/>
  <c r="D166" i="2"/>
  <c r="D165" i="2"/>
  <c r="D164" i="2"/>
  <c r="D163" i="2"/>
  <c r="D162" i="2"/>
  <c r="D161" i="2"/>
  <c r="D160" i="2"/>
  <c r="D159" i="2"/>
  <c r="D158" i="2"/>
  <c r="D157" i="2"/>
  <c r="D156" i="2"/>
  <c r="D155" i="2"/>
  <c r="E154" i="2"/>
  <c r="D154" i="2"/>
  <c r="C154" i="2"/>
  <c r="D152" i="2"/>
  <c r="D151" i="2"/>
  <c r="D150" i="2"/>
  <c r="D149" i="2"/>
  <c r="D148" i="2"/>
  <c r="D147" i="2"/>
  <c r="D146" i="2"/>
  <c r="D145" i="2"/>
  <c r="D144" i="2"/>
  <c r="D143" i="2"/>
  <c r="D142" i="2"/>
  <c r="D141" i="2"/>
  <c r="D140" i="2"/>
  <c r="D139" i="2"/>
  <c r="D138" i="2"/>
  <c r="D137" i="2"/>
  <c r="E136" i="2" s="1"/>
  <c r="D136" i="2"/>
  <c r="C136" i="2"/>
  <c r="D135" i="2"/>
  <c r="D134" i="2"/>
  <c r="D133" i="2"/>
  <c r="D132" i="2"/>
  <c r="D131" i="2"/>
  <c r="D130" i="2"/>
  <c r="D129" i="2"/>
  <c r="D128" i="2"/>
  <c r="D127" i="2"/>
  <c r="D126" i="2"/>
  <c r="D125" i="2"/>
  <c r="D124" i="2"/>
  <c r="D123" i="2"/>
  <c r="D122" i="2"/>
  <c r="D121" i="2"/>
  <c r="D120" i="2"/>
  <c r="E119" i="2" s="1"/>
  <c r="D119" i="2"/>
  <c r="C119" i="2"/>
  <c r="E107" i="2"/>
  <c r="D107" i="2"/>
  <c r="C107" i="2"/>
  <c r="D105" i="2"/>
  <c r="D104" i="2"/>
  <c r="D103" i="2"/>
  <c r="D102" i="2"/>
  <c r="D101" i="2"/>
  <c r="D100" i="2"/>
  <c r="D99" i="2"/>
  <c r="D98" i="2"/>
  <c r="D97" i="2"/>
  <c r="D96" i="2"/>
  <c r="D95" i="2"/>
  <c r="D94" i="2"/>
  <c r="D93" i="2"/>
  <c r="D92" i="2"/>
  <c r="D91" i="2"/>
  <c r="D90" i="2"/>
  <c r="E89" i="2"/>
  <c r="I61" i="1" s="1"/>
  <c r="D89" i="2"/>
  <c r="C89" i="2"/>
  <c r="C88" i="2"/>
  <c r="C85" i="2"/>
  <c r="D85" i="2" s="1"/>
  <c r="D84" i="2"/>
  <c r="C84" i="2"/>
  <c r="C83" i="2"/>
  <c r="D83" i="2" s="1"/>
  <c r="C82" i="2"/>
  <c r="D82" i="2" s="1"/>
  <c r="D81" i="2"/>
  <c r="C81" i="2"/>
  <c r="C80" i="2"/>
  <c r="D80" i="2" s="1"/>
  <c r="C79" i="2"/>
  <c r="D79" i="2" s="1"/>
  <c r="D78" i="2"/>
  <c r="C78" i="2"/>
  <c r="C77" i="2"/>
  <c r="D77" i="2" s="1"/>
  <c r="C76" i="2"/>
  <c r="D76" i="2" s="1"/>
  <c r="D75" i="2"/>
  <c r="C75" i="2"/>
  <c r="C74" i="2"/>
  <c r="D74" i="2" s="1"/>
  <c r="C73" i="2"/>
  <c r="D73" i="2" s="1"/>
  <c r="D72" i="2"/>
  <c r="C72" i="2"/>
  <c r="C71" i="2"/>
  <c r="D71" i="2" s="1"/>
  <c r="C70" i="2"/>
  <c r="D70" i="2" s="1"/>
  <c r="D69" i="2"/>
  <c r="C69" i="2"/>
  <c r="C68" i="2"/>
  <c r="D68" i="2" s="1"/>
  <c r="C66" i="2"/>
  <c r="D66" i="2" s="1"/>
  <c r="D65" i="2"/>
  <c r="C65" i="2"/>
  <c r="C63" i="2"/>
  <c r="D63" i="2" s="1"/>
  <c r="C62" i="2"/>
  <c r="D62" i="2" s="1"/>
  <c r="D61" i="2"/>
  <c r="C61" i="2"/>
  <c r="C60" i="2"/>
  <c r="D60" i="2" s="1"/>
  <c r="C59" i="2"/>
  <c r="D59" i="2" s="1"/>
  <c r="D58" i="2"/>
  <c r="C58" i="2"/>
  <c r="C57" i="2"/>
  <c r="D57" i="2" s="1"/>
  <c r="C56" i="2"/>
  <c r="D56" i="2" s="1"/>
  <c r="D55" i="2"/>
  <c r="C55" i="2"/>
  <c r="C54" i="2"/>
  <c r="D54" i="2" s="1"/>
  <c r="C52" i="2"/>
  <c r="D52" i="2" s="1"/>
  <c r="D51" i="2"/>
  <c r="C51" i="2"/>
  <c r="C50" i="2"/>
  <c r="D50" i="2" s="1"/>
  <c r="C49" i="2"/>
  <c r="D49" i="2" s="1"/>
  <c r="D48" i="2"/>
  <c r="C48" i="2"/>
  <c r="C47" i="2"/>
  <c r="D47" i="2" s="1"/>
  <c r="C46" i="2"/>
  <c r="D46" i="2" s="1"/>
  <c r="D45" i="2"/>
  <c r="C45" i="2"/>
  <c r="B40" i="2"/>
  <c r="C40" i="2" s="1"/>
  <c r="D37" i="2"/>
  <c r="C37" i="2"/>
  <c r="C36" i="2"/>
  <c r="C35" i="2"/>
  <c r="E29" i="2"/>
  <c r="D29" i="2"/>
  <c r="C29" i="2"/>
  <c r="C28" i="2"/>
  <c r="E23" i="2"/>
  <c r="D23" i="2"/>
  <c r="C23" i="2"/>
  <c r="C22" i="2"/>
  <c r="C21" i="2"/>
  <c r="H18" i="2"/>
  <c r="I18" i="2" s="1"/>
  <c r="E18" i="2"/>
  <c r="D18" i="2"/>
  <c r="C18" i="2"/>
  <c r="H16" i="2"/>
  <c r="I16" i="2" s="1"/>
  <c r="E16" i="2"/>
  <c r="D16" i="2"/>
  <c r="C16" i="2"/>
  <c r="E14" i="2"/>
  <c r="D14" i="2"/>
  <c r="C14" i="2"/>
  <c r="C13" i="2"/>
  <c r="H12" i="2"/>
  <c r="I12" i="2" s="1"/>
  <c r="C12" i="2"/>
  <c r="G11" i="2"/>
  <c r="J365" i="1"/>
  <c r="F365" i="1"/>
  <c r="L361" i="1"/>
  <c r="I361" i="1"/>
  <c r="K361" i="1" s="1"/>
  <c r="H361" i="1"/>
  <c r="N361" i="1" s="1"/>
  <c r="G361" i="1"/>
  <c r="N360" i="1"/>
  <c r="K360" i="1"/>
  <c r="I360" i="1"/>
  <c r="J360" i="1" s="1"/>
  <c r="H360" i="1"/>
  <c r="G360" i="1"/>
  <c r="M360" i="1" s="1"/>
  <c r="K359" i="1"/>
  <c r="J359" i="1"/>
  <c r="I359" i="1"/>
  <c r="L359" i="1" s="1"/>
  <c r="H359" i="1"/>
  <c r="G359" i="1"/>
  <c r="M359" i="1" s="1"/>
  <c r="I358" i="1"/>
  <c r="J358" i="1" s="1"/>
  <c r="H358" i="1"/>
  <c r="G358" i="1"/>
  <c r="M358" i="1" s="1"/>
  <c r="I357" i="1"/>
  <c r="H357" i="1"/>
  <c r="G357" i="1"/>
  <c r="I356" i="1"/>
  <c r="L356" i="1" s="1"/>
  <c r="H356" i="1"/>
  <c r="G356" i="1"/>
  <c r="I355" i="1"/>
  <c r="J355" i="1" s="1"/>
  <c r="H355" i="1"/>
  <c r="G355" i="1"/>
  <c r="M355" i="1" s="1"/>
  <c r="I353" i="1"/>
  <c r="H353" i="1"/>
  <c r="G353" i="1"/>
  <c r="I352" i="1"/>
  <c r="L352" i="1" s="1"/>
  <c r="H352" i="1"/>
  <c r="G352" i="1"/>
  <c r="K349" i="1"/>
  <c r="I349" i="1"/>
  <c r="H349" i="1"/>
  <c r="N349" i="1" s="1"/>
  <c r="G349" i="1"/>
  <c r="J348" i="1"/>
  <c r="M348" i="1" s="1"/>
  <c r="I348" i="1"/>
  <c r="L348" i="1" s="1"/>
  <c r="H348" i="1"/>
  <c r="G348" i="1"/>
  <c r="K346" i="1"/>
  <c r="I346" i="1"/>
  <c r="J346" i="1" s="1"/>
  <c r="M346" i="1" s="1"/>
  <c r="H346" i="1"/>
  <c r="N346" i="1" s="1"/>
  <c r="G346" i="1"/>
  <c r="K345" i="1"/>
  <c r="I345" i="1"/>
  <c r="H345" i="1"/>
  <c r="N345" i="1" s="1"/>
  <c r="G345" i="1"/>
  <c r="J343" i="1"/>
  <c r="M343" i="1" s="1"/>
  <c r="I343" i="1"/>
  <c r="L343" i="1" s="1"/>
  <c r="H343" i="1"/>
  <c r="G343" i="1"/>
  <c r="K342" i="1"/>
  <c r="I342" i="1"/>
  <c r="J342" i="1" s="1"/>
  <c r="M342" i="1" s="1"/>
  <c r="H342" i="1"/>
  <c r="N342" i="1" s="1"/>
  <c r="G342" i="1"/>
  <c r="K341" i="1"/>
  <c r="I341" i="1"/>
  <c r="H341" i="1"/>
  <c r="N341" i="1" s="1"/>
  <c r="G341" i="1"/>
  <c r="J340" i="1"/>
  <c r="M340" i="1" s="1"/>
  <c r="I340" i="1"/>
  <c r="L340" i="1" s="1"/>
  <c r="H340" i="1"/>
  <c r="G340" i="1"/>
  <c r="I337" i="1"/>
  <c r="H337" i="1"/>
  <c r="G337" i="1"/>
  <c r="I336" i="1"/>
  <c r="H336" i="1"/>
  <c r="G336" i="1"/>
  <c r="I335" i="1"/>
  <c r="H335" i="1"/>
  <c r="G335" i="1"/>
  <c r="I334" i="1"/>
  <c r="H334" i="1"/>
  <c r="G334" i="1"/>
  <c r="I333" i="1"/>
  <c r="H333" i="1"/>
  <c r="G333" i="1"/>
  <c r="I332" i="1"/>
  <c r="H332" i="1"/>
  <c r="G332" i="1"/>
  <c r="I331" i="1"/>
  <c r="H331" i="1"/>
  <c r="G331" i="1"/>
  <c r="I329" i="1"/>
  <c r="H329" i="1"/>
  <c r="G329" i="1"/>
  <c r="I328" i="1"/>
  <c r="H328" i="1"/>
  <c r="G328" i="1"/>
  <c r="I327" i="1"/>
  <c r="H327" i="1"/>
  <c r="G327" i="1"/>
  <c r="I326" i="1"/>
  <c r="H326" i="1"/>
  <c r="G326" i="1"/>
  <c r="I325" i="1"/>
  <c r="H325" i="1"/>
  <c r="G325" i="1"/>
  <c r="I324" i="1"/>
  <c r="H324" i="1"/>
  <c r="G324" i="1"/>
  <c r="I323" i="1"/>
  <c r="H323" i="1"/>
  <c r="G323" i="1"/>
  <c r="I322" i="1"/>
  <c r="H322" i="1"/>
  <c r="G322" i="1"/>
  <c r="I321" i="1"/>
  <c r="H321" i="1"/>
  <c r="G321" i="1"/>
  <c r="I320" i="1"/>
  <c r="H320" i="1"/>
  <c r="G320" i="1"/>
  <c r="K317" i="1"/>
  <c r="N317" i="1" s="1"/>
  <c r="I317" i="1"/>
  <c r="H317" i="1"/>
  <c r="G317" i="1"/>
  <c r="K316" i="1"/>
  <c r="J316" i="1"/>
  <c r="M316" i="1" s="1"/>
  <c r="I316" i="1"/>
  <c r="L316" i="1" s="1"/>
  <c r="H316" i="1"/>
  <c r="G316" i="1"/>
  <c r="M315" i="1"/>
  <c r="L315" i="1"/>
  <c r="K315" i="1"/>
  <c r="I315" i="1"/>
  <c r="J315" i="1" s="1"/>
  <c r="H315" i="1"/>
  <c r="G315" i="1"/>
  <c r="K314" i="1"/>
  <c r="N314" i="1" s="1"/>
  <c r="I314" i="1"/>
  <c r="H314" i="1"/>
  <c r="G314" i="1"/>
  <c r="K313" i="1"/>
  <c r="J313" i="1"/>
  <c r="M313" i="1" s="1"/>
  <c r="I313" i="1"/>
  <c r="L313" i="1" s="1"/>
  <c r="H313" i="1"/>
  <c r="G313" i="1"/>
  <c r="M312" i="1"/>
  <c r="L312" i="1"/>
  <c r="K312" i="1"/>
  <c r="I312" i="1"/>
  <c r="J312" i="1" s="1"/>
  <c r="H312" i="1"/>
  <c r="G312" i="1"/>
  <c r="K311" i="1"/>
  <c r="N311" i="1" s="1"/>
  <c r="I311" i="1"/>
  <c r="H311" i="1"/>
  <c r="G311" i="1"/>
  <c r="K310" i="1"/>
  <c r="J310" i="1"/>
  <c r="M310" i="1" s="1"/>
  <c r="I310" i="1"/>
  <c r="L310" i="1" s="1"/>
  <c r="H310" i="1"/>
  <c r="G310" i="1"/>
  <c r="M309" i="1"/>
  <c r="K309" i="1"/>
  <c r="I309" i="1"/>
  <c r="J309" i="1" s="1"/>
  <c r="H309" i="1"/>
  <c r="G309" i="1"/>
  <c r="K307" i="1"/>
  <c r="N307" i="1" s="1"/>
  <c r="I307" i="1"/>
  <c r="H307" i="1"/>
  <c r="G307" i="1"/>
  <c r="J306" i="1"/>
  <c r="M306" i="1" s="1"/>
  <c r="I306" i="1"/>
  <c r="L306" i="1" s="1"/>
  <c r="H306" i="1"/>
  <c r="G306" i="1"/>
  <c r="K305" i="1"/>
  <c r="I305" i="1"/>
  <c r="J305" i="1" s="1"/>
  <c r="M305" i="1" s="1"/>
  <c r="H305" i="1"/>
  <c r="G305" i="1"/>
  <c r="K304" i="1"/>
  <c r="N304" i="1" s="1"/>
  <c r="I304" i="1"/>
  <c r="H304" i="1"/>
  <c r="G304" i="1"/>
  <c r="J303" i="1"/>
  <c r="M303" i="1" s="1"/>
  <c r="I303" i="1"/>
  <c r="L303" i="1" s="1"/>
  <c r="H303" i="1"/>
  <c r="G303" i="1"/>
  <c r="K302" i="1"/>
  <c r="I302" i="1"/>
  <c r="J302" i="1" s="1"/>
  <c r="M302" i="1" s="1"/>
  <c r="H302" i="1"/>
  <c r="G302" i="1"/>
  <c r="K301" i="1"/>
  <c r="N301" i="1" s="1"/>
  <c r="I301" i="1"/>
  <c r="H301" i="1"/>
  <c r="G301" i="1"/>
  <c r="J300" i="1"/>
  <c r="M300" i="1" s="1"/>
  <c r="I300" i="1"/>
  <c r="L300" i="1" s="1"/>
  <c r="H300" i="1"/>
  <c r="G300" i="1"/>
  <c r="K299" i="1"/>
  <c r="I299" i="1"/>
  <c r="J299" i="1" s="1"/>
  <c r="M299" i="1" s="1"/>
  <c r="H299" i="1"/>
  <c r="G299" i="1"/>
  <c r="K297" i="1"/>
  <c r="N297" i="1" s="1"/>
  <c r="I297" i="1"/>
  <c r="H297" i="1"/>
  <c r="G297" i="1"/>
  <c r="J295" i="1"/>
  <c r="M295" i="1" s="1"/>
  <c r="I295" i="1"/>
  <c r="L295" i="1" s="1"/>
  <c r="H295" i="1"/>
  <c r="G295" i="1"/>
  <c r="K294" i="1"/>
  <c r="I294" i="1"/>
  <c r="J294" i="1" s="1"/>
  <c r="M294" i="1" s="1"/>
  <c r="H294" i="1"/>
  <c r="G294" i="1"/>
  <c r="K293" i="1"/>
  <c r="N293" i="1" s="1"/>
  <c r="I293" i="1"/>
  <c r="H293" i="1"/>
  <c r="G293" i="1"/>
  <c r="J292" i="1"/>
  <c r="M292" i="1" s="1"/>
  <c r="I292" i="1"/>
  <c r="L292" i="1" s="1"/>
  <c r="H292" i="1"/>
  <c r="G292" i="1"/>
  <c r="I291" i="1"/>
  <c r="H291" i="1"/>
  <c r="G291" i="1"/>
  <c r="K290" i="1"/>
  <c r="N290" i="1" s="1"/>
  <c r="I290" i="1"/>
  <c r="H290" i="1"/>
  <c r="G290" i="1"/>
  <c r="L287" i="1"/>
  <c r="K287" i="1"/>
  <c r="I287" i="1"/>
  <c r="J287" i="1" s="1"/>
  <c r="H287" i="1"/>
  <c r="G287" i="1"/>
  <c r="M287" i="1" s="1"/>
  <c r="K286" i="1"/>
  <c r="N286" i="1" s="1"/>
  <c r="I286" i="1"/>
  <c r="H286" i="1"/>
  <c r="G286" i="1"/>
  <c r="K285" i="1"/>
  <c r="J285" i="1"/>
  <c r="I285" i="1"/>
  <c r="L285" i="1" s="1"/>
  <c r="H285" i="1"/>
  <c r="G285" i="1"/>
  <c r="M285" i="1" s="1"/>
  <c r="L284" i="1"/>
  <c r="K284" i="1"/>
  <c r="I284" i="1"/>
  <c r="J284" i="1" s="1"/>
  <c r="H284" i="1"/>
  <c r="G284" i="1"/>
  <c r="M284" i="1" s="1"/>
  <c r="K283" i="1"/>
  <c r="N283" i="1" s="1"/>
  <c r="I283" i="1"/>
  <c r="H283" i="1"/>
  <c r="G283" i="1"/>
  <c r="K281" i="1"/>
  <c r="J281" i="1"/>
  <c r="I281" i="1"/>
  <c r="L281" i="1" s="1"/>
  <c r="H281" i="1"/>
  <c r="G281" i="1"/>
  <c r="L280" i="1"/>
  <c r="K280" i="1"/>
  <c r="I280" i="1"/>
  <c r="J280" i="1" s="1"/>
  <c r="H280" i="1"/>
  <c r="G280" i="1"/>
  <c r="M280" i="1" s="1"/>
  <c r="K279" i="1"/>
  <c r="N279" i="1" s="1"/>
  <c r="I279" i="1"/>
  <c r="H279" i="1"/>
  <c r="G279" i="1"/>
  <c r="L278" i="1"/>
  <c r="K278" i="1"/>
  <c r="J278" i="1"/>
  <c r="I278" i="1"/>
  <c r="H278" i="1"/>
  <c r="G278" i="1"/>
  <c r="M278" i="1" s="1"/>
  <c r="M277" i="1"/>
  <c r="L277" i="1"/>
  <c r="J277" i="1"/>
  <c r="I277" i="1"/>
  <c r="K277" i="1" s="1"/>
  <c r="H277" i="1"/>
  <c r="G277" i="1"/>
  <c r="I276" i="1"/>
  <c r="H276" i="1"/>
  <c r="G276" i="1"/>
  <c r="L275" i="1"/>
  <c r="K275" i="1"/>
  <c r="J275" i="1"/>
  <c r="I275" i="1"/>
  <c r="H275" i="1"/>
  <c r="G275" i="1"/>
  <c r="M275" i="1" s="1"/>
  <c r="L274" i="1"/>
  <c r="J274" i="1"/>
  <c r="I274" i="1"/>
  <c r="K274" i="1" s="1"/>
  <c r="H274" i="1"/>
  <c r="N274" i="1" s="1"/>
  <c r="G274" i="1"/>
  <c r="M274" i="1" s="1"/>
  <c r="I273" i="1"/>
  <c r="H273" i="1"/>
  <c r="G273" i="1"/>
  <c r="L272" i="1"/>
  <c r="K272" i="1"/>
  <c r="J272" i="1"/>
  <c r="I272" i="1"/>
  <c r="H272" i="1"/>
  <c r="G272" i="1"/>
  <c r="M272" i="1" s="1"/>
  <c r="N271" i="1"/>
  <c r="L271" i="1"/>
  <c r="J271" i="1"/>
  <c r="I271" i="1"/>
  <c r="K271" i="1" s="1"/>
  <c r="H271" i="1"/>
  <c r="G271" i="1"/>
  <c r="M271" i="1" s="1"/>
  <c r="J270" i="1"/>
  <c r="I270" i="1"/>
  <c r="H270" i="1"/>
  <c r="G270" i="1"/>
  <c r="L269" i="1"/>
  <c r="K269" i="1"/>
  <c r="J269" i="1"/>
  <c r="I269" i="1"/>
  <c r="H269" i="1"/>
  <c r="G269" i="1"/>
  <c r="M269" i="1" s="1"/>
  <c r="L268" i="1"/>
  <c r="I268" i="1"/>
  <c r="K268" i="1" s="1"/>
  <c r="H268" i="1"/>
  <c r="N268" i="1" s="1"/>
  <c r="G268" i="1"/>
  <c r="I267" i="1"/>
  <c r="H267" i="1"/>
  <c r="G267" i="1"/>
  <c r="L265" i="1"/>
  <c r="K265" i="1"/>
  <c r="J265" i="1"/>
  <c r="I265" i="1"/>
  <c r="H265" i="1"/>
  <c r="N265" i="1" s="1"/>
  <c r="G265" i="1"/>
  <c r="M265" i="1" s="1"/>
  <c r="L264" i="1"/>
  <c r="I264" i="1"/>
  <c r="K264" i="1" s="1"/>
  <c r="H264" i="1"/>
  <c r="N264" i="1" s="1"/>
  <c r="G264" i="1"/>
  <c r="I263" i="1"/>
  <c r="H263" i="1"/>
  <c r="G263" i="1"/>
  <c r="L262" i="1"/>
  <c r="K262" i="1"/>
  <c r="J262" i="1"/>
  <c r="I262" i="1"/>
  <c r="H262" i="1"/>
  <c r="G262" i="1"/>
  <c r="M262" i="1" s="1"/>
  <c r="I261" i="1"/>
  <c r="L261" i="1" s="1"/>
  <c r="H261" i="1"/>
  <c r="G261" i="1"/>
  <c r="J259" i="1"/>
  <c r="I259" i="1"/>
  <c r="H259" i="1"/>
  <c r="G259" i="1"/>
  <c r="L257" i="1"/>
  <c r="K257" i="1"/>
  <c r="I257" i="1"/>
  <c r="J257" i="1" s="1"/>
  <c r="H257" i="1"/>
  <c r="N257" i="1" s="1"/>
  <c r="G257" i="1"/>
  <c r="I256" i="1"/>
  <c r="L256" i="1" s="1"/>
  <c r="H256" i="1"/>
  <c r="G256" i="1"/>
  <c r="I255" i="1"/>
  <c r="H255" i="1"/>
  <c r="G255" i="1"/>
  <c r="L254" i="1"/>
  <c r="K254" i="1"/>
  <c r="I254" i="1"/>
  <c r="J254" i="1" s="1"/>
  <c r="H254" i="1"/>
  <c r="G254" i="1"/>
  <c r="M254" i="1" s="1"/>
  <c r="I253" i="1"/>
  <c r="L253" i="1" s="1"/>
  <c r="H253" i="1"/>
  <c r="G253" i="1"/>
  <c r="J252" i="1"/>
  <c r="I252" i="1"/>
  <c r="H252" i="1"/>
  <c r="G252" i="1"/>
  <c r="M252" i="1" s="1"/>
  <c r="L251" i="1"/>
  <c r="K251" i="1"/>
  <c r="I251" i="1"/>
  <c r="J251" i="1" s="1"/>
  <c r="H251" i="1"/>
  <c r="G251" i="1"/>
  <c r="M251" i="1" s="1"/>
  <c r="I250" i="1"/>
  <c r="L250" i="1" s="1"/>
  <c r="H250" i="1"/>
  <c r="G250" i="1"/>
  <c r="J249" i="1"/>
  <c r="I249" i="1"/>
  <c r="H249" i="1"/>
  <c r="G249" i="1"/>
  <c r="L248" i="1"/>
  <c r="K248" i="1"/>
  <c r="I248" i="1"/>
  <c r="J248" i="1" s="1"/>
  <c r="H248" i="1"/>
  <c r="N248" i="1" s="1"/>
  <c r="G248" i="1"/>
  <c r="I246" i="1"/>
  <c r="L246" i="1" s="1"/>
  <c r="H246" i="1"/>
  <c r="G246" i="1"/>
  <c r="I245" i="1"/>
  <c r="H245" i="1"/>
  <c r="G245" i="1"/>
  <c r="L244" i="1"/>
  <c r="K244" i="1"/>
  <c r="I244" i="1"/>
  <c r="J244" i="1" s="1"/>
  <c r="H244" i="1"/>
  <c r="G244" i="1"/>
  <c r="M244" i="1" s="1"/>
  <c r="I243" i="1"/>
  <c r="L243" i="1" s="1"/>
  <c r="H243" i="1"/>
  <c r="G243" i="1"/>
  <c r="I242" i="1"/>
  <c r="H242" i="1"/>
  <c r="G242" i="1"/>
  <c r="L241" i="1"/>
  <c r="K241" i="1"/>
  <c r="I241" i="1"/>
  <c r="J241" i="1" s="1"/>
  <c r="M241" i="1" s="1"/>
  <c r="H241" i="1"/>
  <c r="N241" i="1" s="1"/>
  <c r="G241" i="1"/>
  <c r="I240" i="1"/>
  <c r="H240" i="1"/>
  <c r="G240" i="1"/>
  <c r="I239" i="1"/>
  <c r="H239" i="1"/>
  <c r="G239" i="1"/>
  <c r="I237" i="1"/>
  <c r="H237" i="1"/>
  <c r="G237" i="1"/>
  <c r="I236" i="1"/>
  <c r="H236" i="1"/>
  <c r="G236" i="1"/>
  <c r="I235" i="1"/>
  <c r="H235" i="1"/>
  <c r="G235" i="1"/>
  <c r="I234" i="1"/>
  <c r="H234" i="1"/>
  <c r="G234" i="1"/>
  <c r="I233" i="1"/>
  <c r="H233" i="1"/>
  <c r="G233" i="1"/>
  <c r="I232" i="1"/>
  <c r="H232" i="1"/>
  <c r="G232" i="1"/>
  <c r="I231" i="1"/>
  <c r="H231" i="1"/>
  <c r="G231" i="1"/>
  <c r="I230" i="1"/>
  <c r="H230" i="1"/>
  <c r="G230" i="1"/>
  <c r="I229" i="1"/>
  <c r="H229" i="1"/>
  <c r="G229" i="1"/>
  <c r="I228" i="1"/>
  <c r="H228" i="1"/>
  <c r="G228" i="1"/>
  <c r="I227" i="1"/>
  <c r="H227" i="1"/>
  <c r="G227" i="1"/>
  <c r="J226" i="1"/>
  <c r="I226" i="1"/>
  <c r="L226" i="1" s="1"/>
  <c r="H226" i="1"/>
  <c r="G226" i="1"/>
  <c r="L225" i="1"/>
  <c r="K225" i="1"/>
  <c r="I225" i="1"/>
  <c r="J225" i="1" s="1"/>
  <c r="H225" i="1"/>
  <c r="N225" i="1" s="1"/>
  <c r="G225" i="1"/>
  <c r="N224" i="1"/>
  <c r="L224" i="1"/>
  <c r="K224" i="1"/>
  <c r="J224" i="1"/>
  <c r="I224" i="1"/>
  <c r="H224" i="1"/>
  <c r="G224" i="1"/>
  <c r="M224" i="1" s="1"/>
  <c r="J223" i="1"/>
  <c r="I223" i="1"/>
  <c r="L223" i="1" s="1"/>
  <c r="H223" i="1"/>
  <c r="G223" i="1"/>
  <c r="L222" i="1"/>
  <c r="K222" i="1"/>
  <c r="I222" i="1"/>
  <c r="J222" i="1" s="1"/>
  <c r="H222" i="1"/>
  <c r="N222" i="1" s="1"/>
  <c r="G222" i="1"/>
  <c r="L221" i="1"/>
  <c r="K221" i="1"/>
  <c r="J221" i="1"/>
  <c r="I221" i="1"/>
  <c r="H221" i="1"/>
  <c r="N221" i="1" s="1"/>
  <c r="G221" i="1"/>
  <c r="M221" i="1" s="1"/>
  <c r="L218" i="1"/>
  <c r="K218" i="1"/>
  <c r="I218" i="1"/>
  <c r="J218" i="1" s="1"/>
  <c r="H218" i="1"/>
  <c r="N218" i="1" s="1"/>
  <c r="G218" i="1"/>
  <c r="L217" i="1"/>
  <c r="K217" i="1"/>
  <c r="J217" i="1"/>
  <c r="I217" i="1"/>
  <c r="H217" i="1"/>
  <c r="N217" i="1" s="1"/>
  <c r="G217" i="1"/>
  <c r="M217" i="1" s="1"/>
  <c r="J215" i="1"/>
  <c r="I215" i="1"/>
  <c r="L215" i="1" s="1"/>
  <c r="H215" i="1"/>
  <c r="G215" i="1"/>
  <c r="M215" i="1" s="1"/>
  <c r="L214" i="1"/>
  <c r="K214" i="1"/>
  <c r="I214" i="1"/>
  <c r="J214" i="1" s="1"/>
  <c r="H214" i="1"/>
  <c r="N214" i="1" s="1"/>
  <c r="G214" i="1"/>
  <c r="M214" i="1" s="1"/>
  <c r="N213" i="1"/>
  <c r="L213" i="1"/>
  <c r="K213" i="1"/>
  <c r="J213" i="1"/>
  <c r="I213" i="1"/>
  <c r="H213" i="1"/>
  <c r="G213" i="1"/>
  <c r="M213" i="1" s="1"/>
  <c r="J212" i="1"/>
  <c r="I212" i="1"/>
  <c r="L212" i="1" s="1"/>
  <c r="H212" i="1"/>
  <c r="G212" i="1"/>
  <c r="L211" i="1"/>
  <c r="K211" i="1"/>
  <c r="I211" i="1"/>
  <c r="J211" i="1" s="1"/>
  <c r="H211" i="1"/>
  <c r="N211" i="1" s="1"/>
  <c r="G211" i="1"/>
  <c r="K210" i="1"/>
  <c r="J210" i="1"/>
  <c r="I210" i="1"/>
  <c r="L210" i="1" s="1"/>
  <c r="H210" i="1"/>
  <c r="N210" i="1" s="1"/>
  <c r="G210" i="1"/>
  <c r="M210" i="1" s="1"/>
  <c r="J209" i="1"/>
  <c r="I209" i="1"/>
  <c r="L209" i="1" s="1"/>
  <c r="H209" i="1"/>
  <c r="G209" i="1"/>
  <c r="M209" i="1" s="1"/>
  <c r="L208" i="1"/>
  <c r="K208" i="1"/>
  <c r="I208" i="1"/>
  <c r="J208" i="1" s="1"/>
  <c r="H208" i="1"/>
  <c r="N208" i="1" s="1"/>
  <c r="G208" i="1"/>
  <c r="M208" i="1" s="1"/>
  <c r="N206" i="1"/>
  <c r="K206" i="1"/>
  <c r="I206" i="1"/>
  <c r="L206" i="1" s="1"/>
  <c r="H206" i="1"/>
  <c r="G206" i="1"/>
  <c r="J205" i="1"/>
  <c r="I205" i="1"/>
  <c r="L205" i="1" s="1"/>
  <c r="H205" i="1"/>
  <c r="G205" i="1"/>
  <c r="L204" i="1"/>
  <c r="K204" i="1"/>
  <c r="I204" i="1"/>
  <c r="J204" i="1" s="1"/>
  <c r="H204" i="1"/>
  <c r="N204" i="1" s="1"/>
  <c r="G204" i="1"/>
  <c r="K203" i="1"/>
  <c r="I203" i="1"/>
  <c r="L203" i="1" s="1"/>
  <c r="H203" i="1"/>
  <c r="N203" i="1" s="1"/>
  <c r="G203" i="1"/>
  <c r="J202" i="1"/>
  <c r="I202" i="1"/>
  <c r="L202" i="1" s="1"/>
  <c r="H202" i="1"/>
  <c r="G202" i="1"/>
  <c r="M202" i="1" s="1"/>
  <c r="L201" i="1"/>
  <c r="K201" i="1"/>
  <c r="I201" i="1"/>
  <c r="J201" i="1" s="1"/>
  <c r="H201" i="1"/>
  <c r="N201" i="1" s="1"/>
  <c r="G201" i="1"/>
  <c r="N200" i="1"/>
  <c r="K200" i="1"/>
  <c r="I200" i="1"/>
  <c r="L200" i="1" s="1"/>
  <c r="H200" i="1"/>
  <c r="G200" i="1"/>
  <c r="J199" i="1"/>
  <c r="I199" i="1"/>
  <c r="L199" i="1" s="1"/>
  <c r="H199" i="1"/>
  <c r="G199" i="1"/>
  <c r="M199" i="1" s="1"/>
  <c r="L198" i="1"/>
  <c r="K198" i="1"/>
  <c r="I198" i="1"/>
  <c r="J198" i="1" s="1"/>
  <c r="H198" i="1"/>
  <c r="N198" i="1" s="1"/>
  <c r="G198" i="1"/>
  <c r="M198" i="1" s="1"/>
  <c r="N196" i="1"/>
  <c r="K196" i="1"/>
  <c r="I196" i="1"/>
  <c r="L196" i="1" s="1"/>
  <c r="H196" i="1"/>
  <c r="G196" i="1"/>
  <c r="J195" i="1"/>
  <c r="I195" i="1"/>
  <c r="L195" i="1" s="1"/>
  <c r="H195" i="1"/>
  <c r="G195" i="1"/>
  <c r="L194" i="1"/>
  <c r="K194" i="1"/>
  <c r="I194" i="1"/>
  <c r="J194" i="1" s="1"/>
  <c r="H194" i="1"/>
  <c r="N194" i="1" s="1"/>
  <c r="G194" i="1"/>
  <c r="K193" i="1"/>
  <c r="I193" i="1"/>
  <c r="L193" i="1" s="1"/>
  <c r="H193" i="1"/>
  <c r="N193" i="1" s="1"/>
  <c r="G193" i="1"/>
  <c r="J192" i="1"/>
  <c r="I192" i="1"/>
  <c r="L192" i="1" s="1"/>
  <c r="H192" i="1"/>
  <c r="G192" i="1"/>
  <c r="M192" i="1" s="1"/>
  <c r="L191" i="1"/>
  <c r="K191" i="1"/>
  <c r="I191" i="1"/>
  <c r="J191" i="1" s="1"/>
  <c r="H191" i="1"/>
  <c r="N191" i="1" s="1"/>
  <c r="G191" i="1"/>
  <c r="N190" i="1"/>
  <c r="K190" i="1"/>
  <c r="I190" i="1"/>
  <c r="L190" i="1" s="1"/>
  <c r="H190" i="1"/>
  <c r="G190" i="1"/>
  <c r="J188" i="1"/>
  <c r="I188" i="1"/>
  <c r="L188" i="1" s="1"/>
  <c r="H188" i="1"/>
  <c r="G188" i="1"/>
  <c r="M188" i="1" s="1"/>
  <c r="L187" i="1"/>
  <c r="K187" i="1"/>
  <c r="I187" i="1"/>
  <c r="J187" i="1" s="1"/>
  <c r="H187" i="1"/>
  <c r="N187" i="1" s="1"/>
  <c r="G187" i="1"/>
  <c r="M187" i="1" s="1"/>
  <c r="N186" i="1"/>
  <c r="K186" i="1"/>
  <c r="I186" i="1"/>
  <c r="L186" i="1" s="1"/>
  <c r="H186" i="1"/>
  <c r="G186" i="1"/>
  <c r="J185" i="1"/>
  <c r="I185" i="1"/>
  <c r="L185" i="1" s="1"/>
  <c r="H185" i="1"/>
  <c r="G185" i="1"/>
  <c r="L184" i="1"/>
  <c r="K184" i="1"/>
  <c r="I184" i="1"/>
  <c r="J184" i="1" s="1"/>
  <c r="H184" i="1"/>
  <c r="N184" i="1" s="1"/>
  <c r="G184" i="1"/>
  <c r="K183" i="1"/>
  <c r="I183" i="1"/>
  <c r="L183" i="1" s="1"/>
  <c r="H183" i="1"/>
  <c r="N183" i="1" s="1"/>
  <c r="G183" i="1"/>
  <c r="J182" i="1"/>
  <c r="I182" i="1"/>
  <c r="L182" i="1" s="1"/>
  <c r="H182" i="1"/>
  <c r="G182" i="1"/>
  <c r="M182" i="1" s="1"/>
  <c r="L180" i="1"/>
  <c r="K180" i="1"/>
  <c r="I180" i="1"/>
  <c r="J180" i="1" s="1"/>
  <c r="H180" i="1"/>
  <c r="N180" i="1" s="1"/>
  <c r="G180" i="1"/>
  <c r="N179" i="1"/>
  <c r="K179" i="1"/>
  <c r="I179" i="1"/>
  <c r="L179" i="1" s="1"/>
  <c r="H179" i="1"/>
  <c r="G179" i="1"/>
  <c r="L176" i="1"/>
  <c r="K176" i="1"/>
  <c r="I176" i="1"/>
  <c r="J176" i="1" s="1"/>
  <c r="H176" i="1"/>
  <c r="N176" i="1" s="1"/>
  <c r="G176" i="1"/>
  <c r="K175" i="1"/>
  <c r="I175" i="1"/>
  <c r="L175" i="1" s="1"/>
  <c r="H175" i="1"/>
  <c r="N175" i="1" s="1"/>
  <c r="G175" i="1"/>
  <c r="J174" i="1"/>
  <c r="I174" i="1"/>
  <c r="L174" i="1" s="1"/>
  <c r="H174" i="1"/>
  <c r="G174" i="1"/>
  <c r="M174" i="1" s="1"/>
  <c r="L173" i="1"/>
  <c r="K173" i="1"/>
  <c r="I173" i="1"/>
  <c r="J173" i="1" s="1"/>
  <c r="H173" i="1"/>
  <c r="G173" i="1"/>
  <c r="N172" i="1"/>
  <c r="K172" i="1"/>
  <c r="I172" i="1"/>
  <c r="L172" i="1" s="1"/>
  <c r="H172" i="1"/>
  <c r="G172" i="1"/>
  <c r="I171" i="1"/>
  <c r="J171" i="1" s="1"/>
  <c r="H171" i="1"/>
  <c r="G171" i="1"/>
  <c r="L170" i="1"/>
  <c r="K170" i="1"/>
  <c r="I170" i="1"/>
  <c r="J170" i="1" s="1"/>
  <c r="H170" i="1"/>
  <c r="N170" i="1" s="1"/>
  <c r="G170" i="1"/>
  <c r="K169" i="1"/>
  <c r="I169" i="1"/>
  <c r="L169" i="1" s="1"/>
  <c r="H169" i="1"/>
  <c r="N169" i="1" s="1"/>
  <c r="G169" i="1"/>
  <c r="J168" i="1"/>
  <c r="I168" i="1"/>
  <c r="H168" i="1"/>
  <c r="G168" i="1"/>
  <c r="M168" i="1" s="1"/>
  <c r="L167" i="1"/>
  <c r="K167" i="1"/>
  <c r="I167" i="1"/>
  <c r="J167" i="1" s="1"/>
  <c r="H167" i="1"/>
  <c r="G167" i="1"/>
  <c r="N165" i="1"/>
  <c r="K165" i="1"/>
  <c r="I165" i="1"/>
  <c r="L165" i="1" s="1"/>
  <c r="H165" i="1"/>
  <c r="G165" i="1"/>
  <c r="I164" i="1"/>
  <c r="H164" i="1"/>
  <c r="G164" i="1"/>
  <c r="L163" i="1"/>
  <c r="K163" i="1"/>
  <c r="I163" i="1"/>
  <c r="J163" i="1" s="1"/>
  <c r="H163" i="1"/>
  <c r="N163" i="1" s="1"/>
  <c r="G163" i="1"/>
  <c r="K162" i="1"/>
  <c r="I162" i="1"/>
  <c r="L162" i="1" s="1"/>
  <c r="H162" i="1"/>
  <c r="N162" i="1" s="1"/>
  <c r="G162" i="1"/>
  <c r="I161" i="1"/>
  <c r="H161" i="1"/>
  <c r="G161" i="1"/>
  <c r="L159" i="1"/>
  <c r="K159" i="1"/>
  <c r="I159" i="1"/>
  <c r="J159" i="1" s="1"/>
  <c r="H159" i="1"/>
  <c r="N159" i="1" s="1"/>
  <c r="G159" i="1"/>
  <c r="M159" i="1" s="1"/>
  <c r="N158" i="1"/>
  <c r="K158" i="1"/>
  <c r="I158" i="1"/>
  <c r="L158" i="1" s="1"/>
  <c r="H158" i="1"/>
  <c r="G158" i="1"/>
  <c r="M157" i="1"/>
  <c r="J157" i="1"/>
  <c r="I157" i="1"/>
  <c r="H157" i="1"/>
  <c r="G157" i="1"/>
  <c r="L156" i="1"/>
  <c r="K156" i="1"/>
  <c r="I156" i="1"/>
  <c r="J156" i="1" s="1"/>
  <c r="H156" i="1"/>
  <c r="G156" i="1"/>
  <c r="K154" i="1"/>
  <c r="I154" i="1"/>
  <c r="L154" i="1" s="1"/>
  <c r="H154" i="1"/>
  <c r="N154" i="1" s="1"/>
  <c r="G154" i="1"/>
  <c r="I153" i="1"/>
  <c r="J153" i="1" s="1"/>
  <c r="H153" i="1"/>
  <c r="G153" i="1"/>
  <c r="I151" i="1"/>
  <c r="J151" i="1" s="1"/>
  <c r="H151" i="1"/>
  <c r="G151" i="1"/>
  <c r="K150" i="1"/>
  <c r="I150" i="1"/>
  <c r="L150" i="1" s="1"/>
  <c r="H150" i="1"/>
  <c r="N150" i="1" s="1"/>
  <c r="G150" i="1"/>
  <c r="I147" i="1"/>
  <c r="J147" i="1" s="1"/>
  <c r="H147" i="1"/>
  <c r="G147" i="1"/>
  <c r="K146" i="1"/>
  <c r="I146" i="1"/>
  <c r="L146" i="1" s="1"/>
  <c r="H146" i="1"/>
  <c r="N146" i="1" s="1"/>
  <c r="G146" i="1"/>
  <c r="I145" i="1"/>
  <c r="H145" i="1"/>
  <c r="G145" i="1"/>
  <c r="L144" i="1"/>
  <c r="K144" i="1"/>
  <c r="I144" i="1"/>
  <c r="J144" i="1" s="1"/>
  <c r="H144" i="1"/>
  <c r="N144" i="1" s="1"/>
  <c r="G144" i="1"/>
  <c r="M144" i="1" s="1"/>
  <c r="I143" i="1"/>
  <c r="L142" i="1"/>
  <c r="I142" i="1"/>
  <c r="H142" i="1"/>
  <c r="G142" i="1"/>
  <c r="N141" i="1"/>
  <c r="L141" i="1"/>
  <c r="K141" i="1"/>
  <c r="J141" i="1"/>
  <c r="I141" i="1"/>
  <c r="H141" i="1"/>
  <c r="G141" i="1"/>
  <c r="M141" i="1" s="1"/>
  <c r="L140" i="1"/>
  <c r="J140" i="1"/>
  <c r="I140" i="1"/>
  <c r="K140" i="1" s="1"/>
  <c r="H140" i="1"/>
  <c r="N140" i="1" s="1"/>
  <c r="G140" i="1"/>
  <c r="M140" i="1" s="1"/>
  <c r="L139" i="1"/>
  <c r="I139" i="1"/>
  <c r="H139" i="1"/>
  <c r="G139" i="1"/>
  <c r="N138" i="1"/>
  <c r="L138" i="1"/>
  <c r="K138" i="1"/>
  <c r="J138" i="1"/>
  <c r="I138" i="1"/>
  <c r="H138" i="1"/>
  <c r="G138" i="1"/>
  <c r="M138" i="1" s="1"/>
  <c r="L137" i="1"/>
  <c r="J137" i="1"/>
  <c r="I137" i="1"/>
  <c r="K137" i="1" s="1"/>
  <c r="H137" i="1"/>
  <c r="N137" i="1" s="1"/>
  <c r="G137" i="1"/>
  <c r="M137" i="1" s="1"/>
  <c r="L136" i="1"/>
  <c r="I136" i="1"/>
  <c r="H136" i="1"/>
  <c r="G136" i="1"/>
  <c r="N135" i="1"/>
  <c r="L135" i="1"/>
  <c r="K135" i="1"/>
  <c r="J135" i="1"/>
  <c r="I135" i="1"/>
  <c r="H135" i="1"/>
  <c r="G135" i="1"/>
  <c r="M135" i="1" s="1"/>
  <c r="L133" i="1"/>
  <c r="J133" i="1"/>
  <c r="I133" i="1"/>
  <c r="K133" i="1" s="1"/>
  <c r="H133" i="1"/>
  <c r="N133" i="1" s="1"/>
  <c r="G133" i="1"/>
  <c r="M133" i="1" s="1"/>
  <c r="L132" i="1"/>
  <c r="I132" i="1"/>
  <c r="H132" i="1"/>
  <c r="G132" i="1"/>
  <c r="L129" i="1"/>
  <c r="J129" i="1"/>
  <c r="I129" i="1"/>
  <c r="K129" i="1" s="1"/>
  <c r="H129" i="1"/>
  <c r="N129" i="1" s="1"/>
  <c r="G129" i="1"/>
  <c r="M129" i="1" s="1"/>
  <c r="L128" i="1"/>
  <c r="I128" i="1"/>
  <c r="H128" i="1"/>
  <c r="G128" i="1"/>
  <c r="N126" i="1"/>
  <c r="L126" i="1"/>
  <c r="K126" i="1"/>
  <c r="J126" i="1"/>
  <c r="I126" i="1"/>
  <c r="H126" i="1"/>
  <c r="G126" i="1"/>
  <c r="M126" i="1" s="1"/>
  <c r="L125" i="1"/>
  <c r="J125" i="1"/>
  <c r="I125" i="1"/>
  <c r="K125" i="1" s="1"/>
  <c r="H125" i="1"/>
  <c r="N125" i="1" s="1"/>
  <c r="G125" i="1"/>
  <c r="M125" i="1" s="1"/>
  <c r="I124" i="1"/>
  <c r="K124" i="1" s="1"/>
  <c r="H124" i="1"/>
  <c r="N124" i="1" s="1"/>
  <c r="G124" i="1"/>
  <c r="L121" i="1"/>
  <c r="J121" i="1"/>
  <c r="I121" i="1"/>
  <c r="K121" i="1" s="1"/>
  <c r="H121" i="1"/>
  <c r="N121" i="1" s="1"/>
  <c r="G121" i="1"/>
  <c r="M121" i="1" s="1"/>
  <c r="I119" i="1"/>
  <c r="K119" i="1" s="1"/>
  <c r="H119" i="1"/>
  <c r="N119" i="1" s="1"/>
  <c r="G119" i="1"/>
  <c r="N116" i="1"/>
  <c r="M116" i="1"/>
  <c r="L116" i="1"/>
  <c r="J116" i="1"/>
  <c r="I116" i="1"/>
  <c r="K116" i="1" s="1"/>
  <c r="H116" i="1"/>
  <c r="G116" i="1"/>
  <c r="N115" i="1"/>
  <c r="L115" i="1"/>
  <c r="J115" i="1"/>
  <c r="J113" i="1" s="1"/>
  <c r="I115" i="1"/>
  <c r="K115" i="1" s="1"/>
  <c r="H115" i="1"/>
  <c r="G115" i="1"/>
  <c r="N112" i="1"/>
  <c r="L112" i="1"/>
  <c r="J112" i="1"/>
  <c r="I112" i="1"/>
  <c r="K112" i="1" s="1"/>
  <c r="H112" i="1"/>
  <c r="G112" i="1"/>
  <c r="M112" i="1" s="1"/>
  <c r="I110" i="1"/>
  <c r="L110" i="1" s="1"/>
  <c r="H110" i="1"/>
  <c r="G110" i="1"/>
  <c r="L109" i="1"/>
  <c r="K109" i="1"/>
  <c r="J109" i="1"/>
  <c r="I109" i="1"/>
  <c r="H109" i="1"/>
  <c r="N109" i="1" s="1"/>
  <c r="G109" i="1"/>
  <c r="M109" i="1" s="1"/>
  <c r="L107" i="1"/>
  <c r="K107" i="1"/>
  <c r="J107" i="1"/>
  <c r="I107" i="1"/>
  <c r="H107" i="1"/>
  <c r="N107" i="1" s="1"/>
  <c r="G107" i="1"/>
  <c r="M107" i="1" s="1"/>
  <c r="I105" i="1"/>
  <c r="L105" i="1" s="1"/>
  <c r="H105" i="1"/>
  <c r="G105" i="1"/>
  <c r="K104" i="1"/>
  <c r="J104" i="1"/>
  <c r="I104" i="1"/>
  <c r="L104" i="1" s="1"/>
  <c r="H104" i="1"/>
  <c r="N104" i="1" s="1"/>
  <c r="G104" i="1"/>
  <c r="M104" i="1" s="1"/>
  <c r="L103" i="1"/>
  <c r="K103" i="1"/>
  <c r="I103" i="1"/>
  <c r="J103" i="1" s="1"/>
  <c r="H103" i="1"/>
  <c r="N103" i="1" s="1"/>
  <c r="G103" i="1"/>
  <c r="I102" i="1"/>
  <c r="L102" i="1" s="1"/>
  <c r="H102" i="1"/>
  <c r="G102" i="1"/>
  <c r="L99" i="1"/>
  <c r="K99" i="1"/>
  <c r="I99" i="1"/>
  <c r="J99" i="1" s="1"/>
  <c r="H99" i="1"/>
  <c r="N99" i="1" s="1"/>
  <c r="G99" i="1"/>
  <c r="I98" i="1"/>
  <c r="L98" i="1" s="1"/>
  <c r="H98" i="1"/>
  <c r="G98" i="1"/>
  <c r="L95" i="1"/>
  <c r="K95" i="1"/>
  <c r="I95" i="1"/>
  <c r="J95" i="1" s="1"/>
  <c r="H95" i="1"/>
  <c r="N95" i="1" s="1"/>
  <c r="G95" i="1"/>
  <c r="M95" i="1" s="1"/>
  <c r="I94" i="1"/>
  <c r="L94" i="1" s="1"/>
  <c r="H94" i="1"/>
  <c r="G94" i="1"/>
  <c r="K93" i="1"/>
  <c r="J93" i="1"/>
  <c r="I93" i="1"/>
  <c r="L93" i="1" s="1"/>
  <c r="H93" i="1"/>
  <c r="N93" i="1" s="1"/>
  <c r="G93" i="1"/>
  <c r="M93" i="1" s="1"/>
  <c r="L92" i="1"/>
  <c r="K92" i="1"/>
  <c r="I92" i="1"/>
  <c r="J92" i="1" s="1"/>
  <c r="H92" i="1"/>
  <c r="N92" i="1" s="1"/>
  <c r="G92" i="1"/>
  <c r="I90" i="1"/>
  <c r="L90" i="1" s="1"/>
  <c r="H90" i="1"/>
  <c r="G90" i="1"/>
  <c r="K89" i="1"/>
  <c r="J89" i="1"/>
  <c r="I89" i="1"/>
  <c r="L89" i="1" s="1"/>
  <c r="H89" i="1"/>
  <c r="N89" i="1" s="1"/>
  <c r="G89" i="1"/>
  <c r="M89" i="1" s="1"/>
  <c r="L88" i="1"/>
  <c r="K88" i="1"/>
  <c r="I88" i="1"/>
  <c r="J88" i="1" s="1"/>
  <c r="H88" i="1"/>
  <c r="N88" i="1" s="1"/>
  <c r="G88" i="1"/>
  <c r="I87" i="1"/>
  <c r="L87" i="1" s="1"/>
  <c r="H87" i="1"/>
  <c r="G87" i="1"/>
  <c r="L84" i="1"/>
  <c r="I84" i="1"/>
  <c r="K84" i="1" s="1"/>
  <c r="H84" i="1"/>
  <c r="N84" i="1" s="1"/>
  <c r="G84" i="1"/>
  <c r="I83" i="1"/>
  <c r="L83" i="1" s="1"/>
  <c r="H83" i="1"/>
  <c r="G83" i="1"/>
  <c r="L80" i="1"/>
  <c r="I80" i="1"/>
  <c r="K80" i="1" s="1"/>
  <c r="H80" i="1"/>
  <c r="G80" i="1"/>
  <c r="I79" i="1"/>
  <c r="L79" i="1" s="1"/>
  <c r="H79" i="1"/>
  <c r="G79" i="1"/>
  <c r="K78" i="1"/>
  <c r="J78" i="1"/>
  <c r="I78" i="1"/>
  <c r="L78" i="1" s="1"/>
  <c r="H78" i="1"/>
  <c r="N78" i="1" s="1"/>
  <c r="G78" i="1"/>
  <c r="M78" i="1" s="1"/>
  <c r="L76" i="1"/>
  <c r="I76" i="1"/>
  <c r="K76" i="1" s="1"/>
  <c r="H76" i="1"/>
  <c r="G76" i="1"/>
  <c r="K73" i="1"/>
  <c r="J73" i="1"/>
  <c r="I73" i="1"/>
  <c r="L73" i="1" s="1"/>
  <c r="H73" i="1"/>
  <c r="N73" i="1" s="1"/>
  <c r="G73" i="1"/>
  <c r="M73" i="1" s="1"/>
  <c r="L72" i="1"/>
  <c r="I72" i="1"/>
  <c r="K72" i="1" s="1"/>
  <c r="H72" i="1"/>
  <c r="N72" i="1" s="1"/>
  <c r="G72" i="1"/>
  <c r="I71" i="1"/>
  <c r="L71" i="1" s="1"/>
  <c r="H71" i="1"/>
  <c r="G71" i="1"/>
  <c r="K70" i="1"/>
  <c r="J70" i="1"/>
  <c r="I70" i="1"/>
  <c r="L70" i="1" s="1"/>
  <c r="H70" i="1"/>
  <c r="N70" i="1" s="1"/>
  <c r="G70" i="1"/>
  <c r="M70" i="1" s="1"/>
  <c r="H69" i="1"/>
  <c r="G69" i="1"/>
  <c r="I68" i="1"/>
  <c r="L68" i="1" s="1"/>
  <c r="H68" i="1"/>
  <c r="G68" i="1"/>
  <c r="K67" i="1"/>
  <c r="J67" i="1"/>
  <c r="I67" i="1"/>
  <c r="L67" i="1" s="1"/>
  <c r="H67" i="1"/>
  <c r="N67" i="1" s="1"/>
  <c r="G67" i="1"/>
  <c r="M67" i="1" s="1"/>
  <c r="L66" i="1"/>
  <c r="K66" i="1"/>
  <c r="I66" i="1"/>
  <c r="J66" i="1" s="1"/>
  <c r="H66" i="1"/>
  <c r="N66" i="1" s="1"/>
  <c r="G66" i="1"/>
  <c r="M66" i="1" s="1"/>
  <c r="I65" i="1"/>
  <c r="L65" i="1" s="1"/>
  <c r="H65" i="1"/>
  <c r="G65" i="1"/>
  <c r="K64" i="1"/>
  <c r="J64" i="1"/>
  <c r="I64" i="1"/>
  <c r="L64" i="1" s="1"/>
  <c r="H64" i="1"/>
  <c r="N64" i="1" s="1"/>
  <c r="G64" i="1"/>
  <c r="L63" i="1"/>
  <c r="K63" i="1"/>
  <c r="I63" i="1"/>
  <c r="J63" i="1" s="1"/>
  <c r="H63" i="1"/>
  <c r="N63" i="1" s="1"/>
  <c r="G63" i="1"/>
  <c r="I62" i="1"/>
  <c r="L62" i="1" s="1"/>
  <c r="H62" i="1"/>
  <c r="G62" i="1"/>
  <c r="H61" i="1"/>
  <c r="G61" i="1"/>
  <c r="L59" i="1"/>
  <c r="I59" i="1"/>
  <c r="K59" i="1" s="1"/>
  <c r="H59" i="1"/>
  <c r="N59" i="1" s="1"/>
  <c r="G59" i="1"/>
  <c r="I58" i="1"/>
  <c r="L58" i="1" s="1"/>
  <c r="H58" i="1"/>
  <c r="G58" i="1"/>
  <c r="K57" i="1"/>
  <c r="J57" i="1"/>
  <c r="I57" i="1"/>
  <c r="L57" i="1" s="1"/>
  <c r="H57" i="1"/>
  <c r="N57" i="1" s="1"/>
  <c r="G57" i="1"/>
  <c r="M57" i="1" s="1"/>
  <c r="L56" i="1"/>
  <c r="K56" i="1"/>
  <c r="I56" i="1"/>
  <c r="J56" i="1" s="1"/>
  <c r="H56" i="1"/>
  <c r="N56" i="1" s="1"/>
  <c r="G56" i="1"/>
  <c r="M56" i="1" s="1"/>
  <c r="I55" i="1"/>
  <c r="L55" i="1" s="1"/>
  <c r="H55" i="1"/>
  <c r="G55" i="1"/>
  <c r="K54" i="1"/>
  <c r="J54" i="1"/>
  <c r="I54" i="1"/>
  <c r="L54" i="1" s="1"/>
  <c r="H54" i="1"/>
  <c r="N54" i="1" s="1"/>
  <c r="G54" i="1"/>
  <c r="M54" i="1" s="1"/>
  <c r="L53" i="1"/>
  <c r="K53" i="1"/>
  <c r="I53" i="1"/>
  <c r="J53" i="1" s="1"/>
  <c r="H53" i="1"/>
  <c r="N53" i="1" s="1"/>
  <c r="G53" i="1"/>
  <c r="M53" i="1" s="1"/>
  <c r="I52" i="1"/>
  <c r="L52" i="1" s="1"/>
  <c r="H52" i="1"/>
  <c r="G52" i="1"/>
  <c r="L49" i="1"/>
  <c r="I49" i="1"/>
  <c r="K49" i="1" s="1"/>
  <c r="H49" i="1"/>
  <c r="N49" i="1" s="1"/>
  <c r="G49" i="1"/>
  <c r="I48" i="1"/>
  <c r="L48" i="1" s="1"/>
  <c r="H48" i="1"/>
  <c r="G48" i="1"/>
  <c r="K47" i="1"/>
  <c r="J47" i="1"/>
  <c r="I47" i="1"/>
  <c r="L47" i="1" s="1"/>
  <c r="H47" i="1"/>
  <c r="N47" i="1" s="1"/>
  <c r="G47" i="1"/>
  <c r="M47" i="1" s="1"/>
  <c r="L45" i="1"/>
  <c r="K45" i="1"/>
  <c r="I45" i="1"/>
  <c r="J45" i="1" s="1"/>
  <c r="H45" i="1"/>
  <c r="N45" i="1" s="1"/>
  <c r="G45" i="1"/>
  <c r="M45" i="1" s="1"/>
  <c r="I43" i="1"/>
  <c r="L43" i="1" s="1"/>
  <c r="H43" i="1"/>
  <c r="G43" i="1"/>
  <c r="L40" i="1"/>
  <c r="I40" i="1"/>
  <c r="K40" i="1" s="1"/>
  <c r="H40" i="1"/>
  <c r="N40" i="1" s="1"/>
  <c r="G40" i="1"/>
  <c r="I39" i="1"/>
  <c r="L39" i="1" s="1"/>
  <c r="H39" i="1"/>
  <c r="G39" i="1"/>
  <c r="K38" i="1"/>
  <c r="J38" i="1"/>
  <c r="I38" i="1"/>
  <c r="L38" i="1" s="1"/>
  <c r="H38" i="1"/>
  <c r="N38" i="1" s="1"/>
  <c r="G38" i="1"/>
  <c r="L37" i="1"/>
  <c r="I37" i="1"/>
  <c r="K37" i="1" s="1"/>
  <c r="H37" i="1"/>
  <c r="N37" i="1" s="1"/>
  <c r="G37" i="1"/>
  <c r="I36" i="1"/>
  <c r="L36" i="1" s="1"/>
  <c r="H36" i="1"/>
  <c r="G36" i="1"/>
  <c r="K35" i="1"/>
  <c r="J35" i="1"/>
  <c r="I35" i="1"/>
  <c r="L35" i="1" s="1"/>
  <c r="H35" i="1"/>
  <c r="N35" i="1" s="1"/>
  <c r="G35" i="1"/>
  <c r="L34" i="1"/>
  <c r="I34" i="1"/>
  <c r="K34" i="1" s="1"/>
  <c r="H34" i="1"/>
  <c r="N34" i="1" s="1"/>
  <c r="G34" i="1"/>
  <c r="I33" i="1"/>
  <c r="L33" i="1" s="1"/>
  <c r="H33" i="1"/>
  <c r="G33" i="1"/>
  <c r="K32" i="1"/>
  <c r="J32" i="1"/>
  <c r="I32" i="1"/>
  <c r="L32" i="1" s="1"/>
  <c r="H32" i="1"/>
  <c r="N32" i="1" s="1"/>
  <c r="G32" i="1"/>
  <c r="M32" i="1" s="1"/>
  <c r="L31" i="1"/>
  <c r="I31" i="1"/>
  <c r="K31" i="1" s="1"/>
  <c r="H31" i="1"/>
  <c r="G31" i="1"/>
  <c r="I30" i="1"/>
  <c r="L30" i="1" s="1"/>
  <c r="H30" i="1"/>
  <c r="G30" i="1"/>
  <c r="K29" i="1"/>
  <c r="J29" i="1"/>
  <c r="I29" i="1"/>
  <c r="L29" i="1" s="1"/>
  <c r="H29" i="1"/>
  <c r="N29" i="1" s="1"/>
  <c r="G29" i="1"/>
  <c r="I26" i="1"/>
  <c r="L26" i="1" s="1"/>
  <c r="H26" i="1"/>
  <c r="G26" i="1"/>
  <c r="K25" i="1"/>
  <c r="J25" i="1"/>
  <c r="I25" i="1"/>
  <c r="L25" i="1" s="1"/>
  <c r="H25" i="1"/>
  <c r="N25" i="1" s="1"/>
  <c r="G25" i="1"/>
  <c r="M25" i="1" s="1"/>
  <c r="L24" i="1"/>
  <c r="K24" i="1"/>
  <c r="I24" i="1"/>
  <c r="J24" i="1" s="1"/>
  <c r="H24" i="1"/>
  <c r="N24" i="1" s="1"/>
  <c r="G24" i="1"/>
  <c r="I22" i="1"/>
  <c r="L22" i="1" s="1"/>
  <c r="H22" i="1"/>
  <c r="G22" i="1"/>
  <c r="F17" i="1"/>
  <c r="E13" i="1"/>
  <c r="N62" i="1" l="1"/>
  <c r="N30" i="1"/>
  <c r="M33" i="1"/>
  <c r="L61" i="1"/>
  <c r="K61" i="1"/>
  <c r="N61" i="1" s="1"/>
  <c r="M71" i="1"/>
  <c r="M76" i="1"/>
  <c r="M74" i="1" s="1"/>
  <c r="M80" i="1"/>
  <c r="M99" i="1"/>
  <c r="M105" i="1"/>
  <c r="M153" i="1"/>
  <c r="M83" i="1"/>
  <c r="M29" i="1"/>
  <c r="M40" i="1"/>
  <c r="M87" i="1"/>
  <c r="M102" i="1"/>
  <c r="M100" i="1" s="1"/>
  <c r="M35" i="1"/>
  <c r="M39" i="1"/>
  <c r="M52" i="1"/>
  <c r="M64" i="1"/>
  <c r="N76" i="1"/>
  <c r="N80" i="1"/>
  <c r="M84" i="1"/>
  <c r="N90" i="1"/>
  <c r="M145" i="1"/>
  <c r="J27" i="1"/>
  <c r="M31" i="1"/>
  <c r="M38" i="1"/>
  <c r="M63" i="1"/>
  <c r="M88" i="1"/>
  <c r="N94" i="1"/>
  <c r="M103" i="1"/>
  <c r="M24" i="1"/>
  <c r="N31" i="1"/>
  <c r="M34" i="1"/>
  <c r="M43" i="1"/>
  <c r="J61" i="1"/>
  <c r="M61" i="1" s="1"/>
  <c r="M72" i="1"/>
  <c r="M79" i="1"/>
  <c r="M92" i="1"/>
  <c r="M37" i="1"/>
  <c r="L164" i="1"/>
  <c r="K164" i="1"/>
  <c r="N164" i="1" s="1"/>
  <c r="N256" i="1"/>
  <c r="J119" i="1"/>
  <c r="J117" i="1" s="1"/>
  <c r="M136" i="1"/>
  <c r="M139" i="1"/>
  <c r="J164" i="1"/>
  <c r="M196" i="1"/>
  <c r="N227" i="1"/>
  <c r="N240" i="1"/>
  <c r="L171" i="1"/>
  <c r="K171" i="1"/>
  <c r="J22" i="1"/>
  <c r="J26" i="1"/>
  <c r="M26" i="1" s="1"/>
  <c r="J30" i="1"/>
  <c r="M30" i="1" s="1"/>
  <c r="J33" i="1"/>
  <c r="J36" i="1"/>
  <c r="M36" i="1" s="1"/>
  <c r="J39" i="1"/>
  <c r="J43" i="1"/>
  <c r="J48" i="1"/>
  <c r="M48" i="1" s="1"/>
  <c r="J52" i="1"/>
  <c r="J55" i="1"/>
  <c r="M55" i="1" s="1"/>
  <c r="J58" i="1"/>
  <c r="M58" i="1" s="1"/>
  <c r="J62" i="1"/>
  <c r="M62" i="1" s="1"/>
  <c r="J65" i="1"/>
  <c r="M65" i="1" s="1"/>
  <c r="J68" i="1"/>
  <c r="M68" i="1" s="1"/>
  <c r="J71" i="1"/>
  <c r="J79" i="1"/>
  <c r="J83" i="1"/>
  <c r="J87" i="1"/>
  <c r="J90" i="1"/>
  <c r="M90" i="1" s="1"/>
  <c r="J94" i="1"/>
  <c r="M94" i="1" s="1"/>
  <c r="J98" i="1"/>
  <c r="J96" i="1" s="1"/>
  <c r="J102" i="1"/>
  <c r="J105" i="1"/>
  <c r="J110" i="1"/>
  <c r="M115" i="1"/>
  <c r="M113" i="1" s="1"/>
  <c r="L119" i="1"/>
  <c r="L145" i="1"/>
  <c r="K145" i="1"/>
  <c r="N145" i="1" s="1"/>
  <c r="K147" i="1"/>
  <c r="K151" i="1"/>
  <c r="L161" i="1"/>
  <c r="K161" i="1"/>
  <c r="N161" i="1" s="1"/>
  <c r="M167" i="1"/>
  <c r="M173" i="1"/>
  <c r="N174" i="1"/>
  <c r="M180" i="1"/>
  <c r="N182" i="1"/>
  <c r="M191" i="1"/>
  <c r="M201" i="1"/>
  <c r="M212" i="1"/>
  <c r="M226" i="1"/>
  <c r="L227" i="1"/>
  <c r="J227" i="1"/>
  <c r="M227" i="1" s="1"/>
  <c r="K227" i="1"/>
  <c r="L229" i="1"/>
  <c r="K229" i="1"/>
  <c r="N229" i="1" s="1"/>
  <c r="J229" i="1"/>
  <c r="M229" i="1" s="1"/>
  <c r="J231" i="1"/>
  <c r="M231" i="1" s="1"/>
  <c r="L231" i="1"/>
  <c r="K231" i="1"/>
  <c r="L233" i="1"/>
  <c r="J233" i="1"/>
  <c r="M233" i="1" s="1"/>
  <c r="K233" i="1"/>
  <c r="N233" i="1" s="1"/>
  <c r="L235" i="1"/>
  <c r="K235" i="1"/>
  <c r="J235" i="1"/>
  <c r="M235" i="1" s="1"/>
  <c r="J237" i="1"/>
  <c r="M237" i="1" s="1"/>
  <c r="L237" i="1"/>
  <c r="K237" i="1"/>
  <c r="N237" i="1" s="1"/>
  <c r="L240" i="1"/>
  <c r="J240" i="1"/>
  <c r="M240" i="1" s="1"/>
  <c r="K240" i="1"/>
  <c r="M263" i="1"/>
  <c r="L153" i="1"/>
  <c r="K153" i="1"/>
  <c r="N153" i="1" s="1"/>
  <c r="M323" i="1"/>
  <c r="K22" i="1"/>
  <c r="N22" i="1" s="1"/>
  <c r="K26" i="1"/>
  <c r="N26" i="1" s="1"/>
  <c r="K30" i="1"/>
  <c r="K33" i="1"/>
  <c r="N33" i="1" s="1"/>
  <c r="K36" i="1"/>
  <c r="N36" i="1" s="1"/>
  <c r="K39" i="1"/>
  <c r="N39" i="1" s="1"/>
  <c r="K43" i="1"/>
  <c r="N43" i="1" s="1"/>
  <c r="K48" i="1"/>
  <c r="N48" i="1" s="1"/>
  <c r="K52" i="1"/>
  <c r="N52" i="1" s="1"/>
  <c r="K55" i="1"/>
  <c r="N55" i="1" s="1"/>
  <c r="K58" i="1"/>
  <c r="N58" i="1" s="1"/>
  <c r="K65" i="1"/>
  <c r="N65" i="1" s="1"/>
  <c r="K71" i="1"/>
  <c r="N71" i="1" s="1"/>
  <c r="K83" i="1"/>
  <c r="N83" i="1" s="1"/>
  <c r="K87" i="1"/>
  <c r="N87" i="1" s="1"/>
  <c r="K90" i="1"/>
  <c r="K94" i="1"/>
  <c r="K98" i="1"/>
  <c r="N98" i="1" s="1"/>
  <c r="K102" i="1"/>
  <c r="N102" i="1" s="1"/>
  <c r="K105" i="1"/>
  <c r="N105" i="1" s="1"/>
  <c r="K110" i="1"/>
  <c r="N110" i="1" s="1"/>
  <c r="J124" i="1"/>
  <c r="K128" i="1"/>
  <c r="N128" i="1" s="1"/>
  <c r="J128" i="1"/>
  <c r="M128" i="1" s="1"/>
  <c r="K132" i="1"/>
  <c r="N132" i="1" s="1"/>
  <c r="J132" i="1"/>
  <c r="K136" i="1"/>
  <c r="N136" i="1" s="1"/>
  <c r="J136" i="1"/>
  <c r="K139" i="1"/>
  <c r="N139" i="1" s="1"/>
  <c r="J139" i="1"/>
  <c r="K142" i="1"/>
  <c r="N142" i="1" s="1"/>
  <c r="J142" i="1"/>
  <c r="M142" i="1" s="1"/>
  <c r="J145" i="1"/>
  <c r="L147" i="1"/>
  <c r="L151" i="1"/>
  <c r="M156" i="1"/>
  <c r="N157" i="1"/>
  <c r="J161" i="1"/>
  <c r="M161" i="1" s="1"/>
  <c r="N167" i="1"/>
  <c r="L168" i="1"/>
  <c r="K168" i="1"/>
  <c r="N168" i="1" s="1"/>
  <c r="N173" i="1"/>
  <c r="M179" i="1"/>
  <c r="M185" i="1"/>
  <c r="M195" i="1"/>
  <c r="M205" i="1"/>
  <c r="M211" i="1"/>
  <c r="M225" i="1"/>
  <c r="N277" i="1"/>
  <c r="K62" i="1"/>
  <c r="K68" i="1"/>
  <c r="N68" i="1" s="1"/>
  <c r="K79" i="1"/>
  <c r="N79" i="1" s="1"/>
  <c r="J31" i="1"/>
  <c r="J34" i="1"/>
  <c r="J37" i="1"/>
  <c r="J40" i="1"/>
  <c r="J49" i="1"/>
  <c r="M49" i="1" s="1"/>
  <c r="J59" i="1"/>
  <c r="M59" i="1" s="1"/>
  <c r="J72" i="1"/>
  <c r="J76" i="1"/>
  <c r="J80" i="1"/>
  <c r="J84" i="1"/>
  <c r="M119" i="1"/>
  <c r="M117" i="1" s="1"/>
  <c r="L124" i="1"/>
  <c r="N156" i="1"/>
  <c r="L157" i="1"/>
  <c r="K157" i="1"/>
  <c r="M164" i="1"/>
  <c r="M171" i="1"/>
  <c r="M176" i="1"/>
  <c r="M184" i="1"/>
  <c r="M194" i="1"/>
  <c r="M204" i="1"/>
  <c r="N205" i="1"/>
  <c r="M223" i="1"/>
  <c r="L242" i="1"/>
  <c r="K242" i="1"/>
  <c r="N242" i="1" s="1"/>
  <c r="J242" i="1"/>
  <c r="M124" i="1"/>
  <c r="N147" i="1"/>
  <c r="N151" i="1"/>
  <c r="N199" i="1"/>
  <c r="N209" i="1"/>
  <c r="M110" i="1"/>
  <c r="M147" i="1"/>
  <c r="M151" i="1"/>
  <c r="M163" i="1"/>
  <c r="M170" i="1"/>
  <c r="N171" i="1"/>
  <c r="M175" i="1"/>
  <c r="M193" i="1"/>
  <c r="M218" i="1"/>
  <c r="M222" i="1"/>
  <c r="N223" i="1"/>
  <c r="J228" i="1"/>
  <c r="M228" i="1" s="1"/>
  <c r="L228" i="1"/>
  <c r="K228" i="1"/>
  <c r="N228" i="1" s="1"/>
  <c r="L230" i="1"/>
  <c r="J230" i="1"/>
  <c r="M230" i="1" s="1"/>
  <c r="K230" i="1"/>
  <c r="N230" i="1" s="1"/>
  <c r="L232" i="1"/>
  <c r="K232" i="1"/>
  <c r="J232" i="1"/>
  <c r="M232" i="1" s="1"/>
  <c r="J234" i="1"/>
  <c r="M234" i="1" s="1"/>
  <c r="L234" i="1"/>
  <c r="K234" i="1"/>
  <c r="L236" i="1"/>
  <c r="J236" i="1"/>
  <c r="M236" i="1" s="1"/>
  <c r="K236" i="1"/>
  <c r="N236" i="1" s="1"/>
  <c r="L239" i="1"/>
  <c r="K239" i="1"/>
  <c r="N239" i="1" s="1"/>
  <c r="J239" i="1"/>
  <c r="M239" i="1" s="1"/>
  <c r="L267" i="1"/>
  <c r="K267" i="1"/>
  <c r="N267" i="1" s="1"/>
  <c r="J267" i="1"/>
  <c r="M267" i="1" s="1"/>
  <c r="K174" i="1"/>
  <c r="K182" i="1"/>
  <c r="K185" i="1"/>
  <c r="N185" i="1" s="1"/>
  <c r="K188" i="1"/>
  <c r="N188" i="1" s="1"/>
  <c r="K192" i="1"/>
  <c r="N192" i="1" s="1"/>
  <c r="K195" i="1"/>
  <c r="N195" i="1" s="1"/>
  <c r="K199" i="1"/>
  <c r="K202" i="1"/>
  <c r="N202" i="1" s="1"/>
  <c r="K205" i="1"/>
  <c r="K209" i="1"/>
  <c r="K212" i="1"/>
  <c r="N212" i="1" s="1"/>
  <c r="K215" i="1"/>
  <c r="N215" i="1" s="1"/>
  <c r="K223" i="1"/>
  <c r="K226" i="1"/>
  <c r="N251" i="1"/>
  <c r="L252" i="1"/>
  <c r="K252" i="1"/>
  <c r="N252" i="1" s="1"/>
  <c r="N262" i="1"/>
  <c r="M273" i="1"/>
  <c r="N275" i="1"/>
  <c r="N276" i="1"/>
  <c r="N340" i="1"/>
  <c r="J146" i="1"/>
  <c r="M146" i="1" s="1"/>
  <c r="J150" i="1"/>
  <c r="J154" i="1"/>
  <c r="M154" i="1" s="1"/>
  <c r="J158" i="1"/>
  <c r="M158" i="1" s="1"/>
  <c r="J162" i="1"/>
  <c r="M162" i="1" s="1"/>
  <c r="J165" i="1"/>
  <c r="M165" i="1" s="1"/>
  <c r="J169" i="1"/>
  <c r="M169" i="1" s="1"/>
  <c r="J172" i="1"/>
  <c r="M172" i="1" s="1"/>
  <c r="J175" i="1"/>
  <c r="J179" i="1"/>
  <c r="J183" i="1"/>
  <c r="M183" i="1" s="1"/>
  <c r="J186" i="1"/>
  <c r="M186" i="1" s="1"/>
  <c r="J190" i="1"/>
  <c r="M190" i="1" s="1"/>
  <c r="J193" i="1"/>
  <c r="J196" i="1"/>
  <c r="J200" i="1"/>
  <c r="M200" i="1" s="1"/>
  <c r="J203" i="1"/>
  <c r="M203" i="1" s="1"/>
  <c r="J206" i="1"/>
  <c r="M206" i="1" s="1"/>
  <c r="N245" i="1"/>
  <c r="L263" i="1"/>
  <c r="K263" i="1"/>
  <c r="N263" i="1" s="1"/>
  <c r="M270" i="1"/>
  <c r="N272" i="1"/>
  <c r="N273" i="1"/>
  <c r="L276" i="1"/>
  <c r="K276" i="1"/>
  <c r="J321" i="1"/>
  <c r="M321" i="1" s="1"/>
  <c r="L321" i="1"/>
  <c r="K321" i="1"/>
  <c r="N321" i="1" s="1"/>
  <c r="L323" i="1"/>
  <c r="K323" i="1"/>
  <c r="J323" i="1"/>
  <c r="J325" i="1"/>
  <c r="M325" i="1" s="1"/>
  <c r="L325" i="1"/>
  <c r="K325" i="1"/>
  <c r="J327" i="1"/>
  <c r="M327" i="1" s="1"/>
  <c r="L327" i="1"/>
  <c r="K327" i="1"/>
  <c r="N327" i="1" s="1"/>
  <c r="L329" i="1"/>
  <c r="K329" i="1"/>
  <c r="N329" i="1" s="1"/>
  <c r="J329" i="1"/>
  <c r="M329" i="1" s="1"/>
  <c r="J332" i="1"/>
  <c r="M332" i="1" s="1"/>
  <c r="L332" i="1"/>
  <c r="K332" i="1"/>
  <c r="J334" i="1"/>
  <c r="M334" i="1" s="1"/>
  <c r="L334" i="1"/>
  <c r="K334" i="1"/>
  <c r="N334" i="1" s="1"/>
  <c r="L336" i="1"/>
  <c r="K336" i="1"/>
  <c r="J336" i="1"/>
  <c r="M336" i="1" s="1"/>
  <c r="M352" i="1"/>
  <c r="N244" i="1"/>
  <c r="L245" i="1"/>
  <c r="K245" i="1"/>
  <c r="M249" i="1"/>
  <c r="N254" i="1"/>
  <c r="L255" i="1"/>
  <c r="K255" i="1"/>
  <c r="N255" i="1" s="1"/>
  <c r="M259" i="1"/>
  <c r="J263" i="1"/>
  <c r="N269" i="1"/>
  <c r="L273" i="1"/>
  <c r="K273" i="1"/>
  <c r="J276" i="1"/>
  <c r="M276" i="1" s="1"/>
  <c r="M281" i="1"/>
  <c r="J291" i="1"/>
  <c r="M291" i="1" s="1"/>
  <c r="L291" i="1"/>
  <c r="M320" i="1"/>
  <c r="M322" i="1"/>
  <c r="M326" i="1"/>
  <c r="N226" i="1"/>
  <c r="M242" i="1"/>
  <c r="J245" i="1"/>
  <c r="M245" i="1" s="1"/>
  <c r="M248" i="1"/>
  <c r="J255" i="1"/>
  <c r="M255" i="1" s="1"/>
  <c r="M257" i="1"/>
  <c r="N259" i="1"/>
  <c r="L270" i="1"/>
  <c r="K270" i="1"/>
  <c r="N270" i="1" s="1"/>
  <c r="J273" i="1"/>
  <c r="K291" i="1"/>
  <c r="N291" i="1" s="1"/>
  <c r="N331" i="1"/>
  <c r="N337" i="1"/>
  <c r="N231" i="1"/>
  <c r="N232" i="1"/>
  <c r="N234" i="1"/>
  <c r="N235" i="1"/>
  <c r="L249" i="1"/>
  <c r="K249" i="1"/>
  <c r="N249" i="1" s="1"/>
  <c r="L259" i="1"/>
  <c r="K259" i="1"/>
  <c r="J290" i="1"/>
  <c r="L290" i="1"/>
  <c r="L320" i="1"/>
  <c r="K320" i="1"/>
  <c r="N320" i="1" s="1"/>
  <c r="J320" i="1"/>
  <c r="J322" i="1"/>
  <c r="L322" i="1"/>
  <c r="K322" i="1"/>
  <c r="N322" i="1" s="1"/>
  <c r="J324" i="1"/>
  <c r="M324" i="1" s="1"/>
  <c r="L324" i="1"/>
  <c r="K324" i="1"/>
  <c r="N324" i="1" s="1"/>
  <c r="L326" i="1"/>
  <c r="K326" i="1"/>
  <c r="J326" i="1"/>
  <c r="J328" i="1"/>
  <c r="M328" i="1" s="1"/>
  <c r="L328" i="1"/>
  <c r="K328" i="1"/>
  <c r="J331" i="1"/>
  <c r="M331" i="1" s="1"/>
  <c r="L331" i="1"/>
  <c r="K331" i="1"/>
  <c r="L333" i="1"/>
  <c r="K333" i="1"/>
  <c r="J333" i="1"/>
  <c r="M333" i="1" s="1"/>
  <c r="J335" i="1"/>
  <c r="M335" i="1" s="1"/>
  <c r="L335" i="1"/>
  <c r="K335" i="1"/>
  <c r="J337" i="1"/>
  <c r="M337" i="1" s="1"/>
  <c r="L337" i="1"/>
  <c r="K337" i="1"/>
  <c r="K292" i="1"/>
  <c r="N292" i="1" s="1"/>
  <c r="L294" i="1"/>
  <c r="K295" i="1"/>
  <c r="L299" i="1"/>
  <c r="K300" i="1"/>
  <c r="L302" i="1"/>
  <c r="K303" i="1"/>
  <c r="N303" i="1" s="1"/>
  <c r="L305" i="1"/>
  <c r="K306" i="1"/>
  <c r="L309" i="1"/>
  <c r="J341" i="1"/>
  <c r="M341" i="1" s="1"/>
  <c r="M338" i="1" s="1"/>
  <c r="L341" i="1"/>
  <c r="J345" i="1"/>
  <c r="M345" i="1" s="1"/>
  <c r="L345" i="1"/>
  <c r="J349" i="1"/>
  <c r="M349" i="1" s="1"/>
  <c r="L349" i="1"/>
  <c r="N356" i="1"/>
  <c r="N359" i="1"/>
  <c r="J243" i="1"/>
  <c r="M243" i="1" s="1"/>
  <c r="J246" i="1"/>
  <c r="M246" i="1" s="1"/>
  <c r="J250" i="1"/>
  <c r="M250" i="1" s="1"/>
  <c r="J253" i="1"/>
  <c r="M253" i="1" s="1"/>
  <c r="J256" i="1"/>
  <c r="M256" i="1" s="1"/>
  <c r="J261" i="1"/>
  <c r="M261" i="1" s="1"/>
  <c r="J264" i="1"/>
  <c r="M264" i="1" s="1"/>
  <c r="J268" i="1"/>
  <c r="M268" i="1" s="1"/>
  <c r="N278" i="1"/>
  <c r="J353" i="1"/>
  <c r="M353" i="1" s="1"/>
  <c r="L353" i="1"/>
  <c r="J357" i="1"/>
  <c r="M357" i="1" s="1"/>
  <c r="L357" i="1"/>
  <c r="K243" i="1"/>
  <c r="N243" i="1" s="1"/>
  <c r="K246" i="1"/>
  <c r="N246" i="1" s="1"/>
  <c r="K250" i="1"/>
  <c r="N250" i="1" s="1"/>
  <c r="K253" i="1"/>
  <c r="N253" i="1" s="1"/>
  <c r="K256" i="1"/>
  <c r="K261" i="1"/>
  <c r="N261" i="1" s="1"/>
  <c r="N280" i="1"/>
  <c r="N281" i="1"/>
  <c r="N284" i="1"/>
  <c r="N285" i="1"/>
  <c r="N287" i="1"/>
  <c r="K340" i="1"/>
  <c r="L342" i="1"/>
  <c r="K343" i="1"/>
  <c r="N343" i="1" s="1"/>
  <c r="L346" i="1"/>
  <c r="K348" i="1"/>
  <c r="N348" i="1" s="1"/>
  <c r="J352" i="1"/>
  <c r="K353" i="1"/>
  <c r="N353" i="1" s="1"/>
  <c r="K355" i="1"/>
  <c r="N355" i="1" s="1"/>
  <c r="J356" i="1"/>
  <c r="M356" i="1" s="1"/>
  <c r="K357" i="1"/>
  <c r="N357" i="1" s="1"/>
  <c r="K358" i="1"/>
  <c r="N358" i="1" s="1"/>
  <c r="J279" i="1"/>
  <c r="M279" i="1" s="1"/>
  <c r="L279" i="1"/>
  <c r="J283" i="1"/>
  <c r="M283" i="1" s="1"/>
  <c r="L283" i="1"/>
  <c r="J286" i="1"/>
  <c r="M286" i="1" s="1"/>
  <c r="L286" i="1"/>
  <c r="N294" i="1"/>
  <c r="N295" i="1"/>
  <c r="N299" i="1"/>
  <c r="N300" i="1"/>
  <c r="N302" i="1"/>
  <c r="N305" i="1"/>
  <c r="N306" i="1"/>
  <c r="N309" i="1"/>
  <c r="N310" i="1"/>
  <c r="N312" i="1"/>
  <c r="N313" i="1"/>
  <c r="N315" i="1"/>
  <c r="N316" i="1"/>
  <c r="J338" i="1"/>
  <c r="K352" i="1"/>
  <c r="N352" i="1" s="1"/>
  <c r="L355" i="1"/>
  <c r="K356" i="1"/>
  <c r="L358" i="1"/>
  <c r="J293" i="1"/>
  <c r="M293" i="1" s="1"/>
  <c r="L293" i="1"/>
  <c r="J297" i="1"/>
  <c r="M297" i="1" s="1"/>
  <c r="L297" i="1"/>
  <c r="J301" i="1"/>
  <c r="M301" i="1" s="1"/>
  <c r="L301" i="1"/>
  <c r="J304" i="1"/>
  <c r="M304" i="1" s="1"/>
  <c r="L304" i="1"/>
  <c r="J307" i="1"/>
  <c r="M307" i="1" s="1"/>
  <c r="L307" i="1"/>
  <c r="J311" i="1"/>
  <c r="M311" i="1" s="1"/>
  <c r="L311" i="1"/>
  <c r="J314" i="1"/>
  <c r="M314" i="1" s="1"/>
  <c r="L314" i="1"/>
  <c r="J317" i="1"/>
  <c r="M317" i="1" s="1"/>
  <c r="L317" i="1"/>
  <c r="N323" i="1"/>
  <c r="N325" i="1"/>
  <c r="N326" i="1"/>
  <c r="N328" i="1"/>
  <c r="N332" i="1"/>
  <c r="N333" i="1"/>
  <c r="N335" i="1"/>
  <c r="N336" i="1"/>
  <c r="D173" i="2"/>
  <c r="E172" i="2" s="1"/>
  <c r="I69" i="1" s="1"/>
  <c r="L360" i="1"/>
  <c r="J361" i="1"/>
  <c r="M361" i="1" s="1"/>
  <c r="M219" i="1" l="1"/>
  <c r="J122" i="1"/>
  <c r="J81" i="1"/>
  <c r="J219" i="1"/>
  <c r="M98" i="1"/>
  <c r="M96" i="1" s="1"/>
  <c r="M50" i="1"/>
  <c r="M350" i="1"/>
  <c r="J177" i="1"/>
  <c r="K69" i="1"/>
  <c r="N69" i="1" s="1"/>
  <c r="J69" i="1"/>
  <c r="M69" i="1" s="1"/>
  <c r="L69" i="1"/>
  <c r="J318" i="1"/>
  <c r="M122" i="1"/>
  <c r="J74" i="1"/>
  <c r="J100" i="1"/>
  <c r="M85" i="1"/>
  <c r="J350" i="1"/>
  <c r="J148" i="1"/>
  <c r="J130" i="1"/>
  <c r="J50" i="1"/>
  <c r="M150" i="1"/>
  <c r="M148" i="1" s="1"/>
  <c r="M177" i="1"/>
  <c r="M41" i="1"/>
  <c r="J41" i="1"/>
  <c r="J20" i="1"/>
  <c r="M27" i="1"/>
  <c r="J288" i="1"/>
  <c r="M290" i="1"/>
  <c r="M288" i="1" s="1"/>
  <c r="M318" i="1"/>
  <c r="M22" i="1"/>
  <c r="M20" i="1" s="1"/>
  <c r="J85" i="1"/>
  <c r="M132" i="1"/>
  <c r="M130" i="1" s="1"/>
  <c r="M81" i="1"/>
  <c r="M362" i="1" l="1"/>
  <c r="L366" i="1" s="1"/>
  <c r="J362" i="1"/>
  <c r="L365" i="1" l="1"/>
  <c r="I17" i="1" s="1"/>
  <c r="H365" i="1"/>
  <c r="L17" i="1" s="1"/>
  <c r="H366" i="1"/>
  <c r="L367" i="1"/>
  <c r="H367" i="1" l="1"/>
  <c r="N17" i="1"/>
</calcChain>
</file>

<file path=xl/sharedStrings.xml><?xml version="1.0" encoding="utf-8"?>
<sst xmlns="http://schemas.openxmlformats.org/spreadsheetml/2006/main" count="1275" uniqueCount="801">
  <si>
    <r>
      <rPr>
        <b/>
        <sz val="15"/>
        <rFont val="Calibri"/>
        <family val="2"/>
        <charset val="1"/>
      </rPr>
      <t xml:space="preserve">PREFEITURA MUNICIPAL DE SO ROQUE DO CANA
</t>
    </r>
    <r>
      <rPr>
        <b/>
        <sz val="13"/>
        <rFont val="Calibri"/>
        <family val="2"/>
        <charset val="1"/>
      </rPr>
      <t xml:space="preserve">Estado do Esprito Santo
</t>
    </r>
    <r>
      <rPr>
        <b/>
        <sz val="3"/>
        <rFont val="Calibri"/>
        <family val="2"/>
        <charset val="1"/>
      </rPr>
      <t xml:space="preserve">
</t>
    </r>
    <r>
      <rPr>
        <b/>
        <sz val="10"/>
        <rFont val="Calibri"/>
        <family val="2"/>
        <charset val="1"/>
      </rPr>
      <t>SECRETARIA MUNICIPAL DE OBRAS E SERVIÇOS URBANOS – SETOR DE ENGENHARIA</t>
    </r>
  </si>
  <si>
    <t>BOLETIM DE</t>
  </si>
  <si>
    <t>DATA: 15/12/2025</t>
  </si>
  <si>
    <r>
      <rPr>
        <b/>
        <sz val="10"/>
        <rFont val="Arial"/>
        <family val="2"/>
        <charset val="1"/>
      </rPr>
      <t>OBRA:</t>
    </r>
    <r>
      <rPr>
        <sz val="10"/>
        <rFont val="Arial"/>
        <family val="2"/>
        <charset val="1"/>
      </rPr>
      <t xml:space="preserve"> CONSTRUÇÃO DA UNIDADE BÁSICA DE SAÚDE DE SÃO JACINTO</t>
    </r>
  </si>
  <si>
    <t>CONTRATO Nº:</t>
  </si>
  <si>
    <t>053/2025</t>
  </si>
  <si>
    <t>Assinatura: 14/04/2025</t>
  </si>
  <si>
    <t>INÍCIO:</t>
  </si>
  <si>
    <t>TÉRMINO:</t>
  </si>
  <si>
    <r>
      <rPr>
        <b/>
        <sz val="10"/>
        <rFont val="Arial"/>
        <family val="2"/>
        <charset val="1"/>
      </rPr>
      <t xml:space="preserve">LOCAL: </t>
    </r>
    <r>
      <rPr>
        <sz val="10"/>
        <rFont val="Arial"/>
        <family val="2"/>
        <charset val="1"/>
      </rPr>
      <t xml:space="preserve">RUA LUIZ SIMONASSI, S/N, SÃO JACINTO, SÃO ROQUE DO CANAÃ/ES </t>
    </r>
  </si>
  <si>
    <t>PERÍODO:</t>
  </si>
  <si>
    <t xml:space="preserve">a </t>
  </si>
  <si>
    <t>PRAZO:</t>
  </si>
  <si>
    <t>360 DIAS</t>
  </si>
  <si>
    <r>
      <rPr>
        <b/>
        <sz val="10"/>
        <rFont val="Arial"/>
        <family val="2"/>
        <charset val="1"/>
      </rPr>
      <t xml:space="preserve">EMPREITEIRA: </t>
    </r>
    <r>
      <rPr>
        <sz val="10"/>
        <color rgb="FF000000"/>
        <rFont val="Arial;Arial"/>
        <family val="2"/>
        <charset val="1"/>
      </rPr>
      <t xml:space="preserve">SHOPPING DOS TELHADOS &amp; CHURRASQUEIRAS LTDA </t>
    </r>
  </si>
  <si>
    <t>% MÊS:</t>
  </si>
  <si>
    <t>% ACUM:</t>
  </si>
  <si>
    <t>ITEM</t>
  </si>
  <si>
    <t>ESPECIFICAÇÃO</t>
  </si>
  <si>
    <t>UNID.</t>
  </si>
  <si>
    <t>QUANT.</t>
  </si>
  <si>
    <t>PREÇO UNIT R$</t>
  </si>
  <si>
    <t>ACUMULADO ANTERIOR</t>
  </si>
  <si>
    <t>MEDIÇÃO 04</t>
  </si>
  <si>
    <t>TOTAL MEDIDO</t>
  </si>
  <si>
    <t>TOTAL</t>
  </si>
  <si>
    <t>%</t>
  </si>
  <si>
    <t>SERVIÇOS PRELIMINARES</t>
  </si>
  <si>
    <t>1.1</t>
  </si>
  <si>
    <t>LOCAÇÃO</t>
  </si>
  <si>
    <t>1.1.1</t>
  </si>
  <si>
    <t>LOCACAO CONVENCIONAL DE OBRA, UTILIZANDO GABARITO DE TÁBUAS CORRIDAS PONTALETADAS A CADA 2,00M -  2 UTILIZAÇÕES. AF_10/2018</t>
  </si>
  <si>
    <t>M</t>
  </si>
  <si>
    <t>1.2</t>
  </si>
  <si>
    <t>ADMINISTRAÇÃO LOCAL</t>
  </si>
  <si>
    <t>1.2.1</t>
  </si>
  <si>
    <t>ENGENHEIRO CIVIL DE OBRA JUNIOR COM ENCARGOS COMPLEMENTARES</t>
  </si>
  <si>
    <t>MES</t>
  </si>
  <si>
    <t>1.2.2</t>
  </si>
  <si>
    <t>MESTRE DE OBRAS COM ENCARGOS COMPLEMENTARES</t>
  </si>
  <si>
    <t>1.2.3</t>
  </si>
  <si>
    <t>TECNICO DE EDIFICACOES COM ENCARGOS COMPLEMENTARES</t>
  </si>
  <si>
    <t>INSTALAÇÃO DO CANTEIRO DE OBRAS</t>
  </si>
  <si>
    <t>2.1</t>
  </si>
  <si>
    <t>TAPUMES, BARRACÕES E COBERTURAS</t>
  </si>
  <si>
    <t>2.1.1</t>
  </si>
  <si>
    <t>FORNECIMENTO E INSTALAÇÃO DE PLACA DE OBRA COM CHAPA GALVANIZADA E ESTRUTURA DE MADEIRA. AF_03/2022_PS</t>
  </si>
  <si>
    <t>m²</t>
  </si>
  <si>
    <t>2.1.2</t>
  </si>
  <si>
    <t>LOCACAO DE ANDAIME METALICO TUBULAR DE ENCAIXE, TIPO DE TORRE, CADA PAINEL COM LARGURA DE 1 ATE 1,5 M E ALTURA DE *1,00* M, INCLUINDO DIAGONAL, BARRAS DE LIGACAO, SAPATAS OU RODIZIOS E DEMAIS ITENS NECESSARIOS A MONTAGEM (NAO INCLUI INSTALACAO)</t>
  </si>
  <si>
    <t>M X MÊS</t>
  </si>
  <si>
    <t>2.1.3</t>
  </si>
  <si>
    <t>MONTAGEM E DESMONTAGEM DE ANDAIME TUBULAR TIPO TORRE (EXCLUSIVE ANDAIME E LIMPEZA). AF_11/2017</t>
  </si>
  <si>
    <t>2.1.4</t>
  </si>
  <si>
    <t>Barracão para escritório com sanitário área 14.50m2, de chapa de compens. 12mm e pontalete 8x8cm, piso cimentado e cobertura de telha de fibroc. 6mm, incl. ponto de luz e cx. de inspeção, conf. projeto (2 utilizações)</t>
  </si>
  <si>
    <t>m2</t>
  </si>
  <si>
    <t>2.1.5</t>
  </si>
  <si>
    <t>Barracão para almoxarifado área de 10.90m2, de chapa de compensado 12mm e pontaletes 8x8cm, piso cimentado e cobertura de telha de fibrocimento de 6mm, inclusive ponto de luz, conf. projeto (2 utilizações)</t>
  </si>
  <si>
    <t>2.1.6</t>
  </si>
  <si>
    <t>Barracão para depósito de cimento área de 10.90m2, de chapa de compensado 12mm e pontaletes 8x8cm, piso cimentado e cobertura de telhas de fibrocimento de 6mm, inclusive ponto de luz, conf. projeto (2 utilizações)</t>
  </si>
  <si>
    <t>2.1.7</t>
  </si>
  <si>
    <t>Refeitório com paredes de chapa de compens. 12mm e pontaletes 8x8cm, piso ciment. e cobert. de telhas fibroc. 6mm, incl. ponto de luz e cx. de inspeção (cons. 1.21m2/func./turno), conf. projeto (2 utilização)</t>
  </si>
  <si>
    <t>2.1.8</t>
  </si>
  <si>
    <t>Unidade de sanitário e vestiário para até 20 func. área 18.15m2, paredes de chapa compens. 12mm e pontalete 8x8cm, piso cimentado, cobert. telha fibroc. 6mm, incl. inst. de luz e cx. de inspeção, conf. projeto (2 utilizações)</t>
  </si>
  <si>
    <t>und</t>
  </si>
  <si>
    <t>2.1.9</t>
  </si>
  <si>
    <t>Galpão para serraria e carpintaria área 12.00m2, em peças de madeira 8x8cm e contraventamento de 5x7cm, cobertura de telhas de fibroc. de 6mm, inclusive ponto e cabo de alimentação da máquina, conf. projeto (2 utilizações)</t>
  </si>
  <si>
    <t>2.1.10</t>
  </si>
  <si>
    <t>Galpão para corte e armação com área de 6.00m2, de peças de madeira 8x8cm e contraventamento de 5x7cm, cobertura de telhas de fibroc. de 6mm, inclusive ponto e cabo de alimentação da máquina, conf. projeto (2 utilizações)</t>
  </si>
  <si>
    <t>2.1.11</t>
  </si>
  <si>
    <t>Reservatório de poliestileno de 1000 L, inclusive suporte em madeira de 7x12cm e 5x7cm, elevado de 4m, conforme projeto (2 utilizações)</t>
  </si>
  <si>
    <t>2.1.12</t>
  </si>
  <si>
    <t>TAPUME COM TELHA METÁLICA. AF_05/2018</t>
  </si>
  <si>
    <t>MOVIMENTAÇÃO DE TERRA</t>
  </si>
  <si>
    <t>3.1</t>
  </si>
  <si>
    <t>ESCAVAÇÕES</t>
  </si>
  <si>
    <t>3.1.1</t>
  </si>
  <si>
    <t>ESCAVAÇÃO MANUAL DE VALA COM PROFUNDIDADE MENOR OU IGUAL A 1,30 M. AF_02/2021</t>
  </si>
  <si>
    <t>m³</t>
  </si>
  <si>
    <t>3.2</t>
  </si>
  <si>
    <t>REATERRO E COMPACTAÇÃO</t>
  </si>
  <si>
    <t>3.2.1</t>
  </si>
  <si>
    <t>REATERRO MANUAL DE VALAS, COM COMPACTADOR DE SOLOS DE PERCUSSÃO. AF_08/2023</t>
  </si>
  <si>
    <t>3.3</t>
  </si>
  <si>
    <t>3.3.1</t>
  </si>
  <si>
    <t>CARGA, MANOBRA E DESCARGA DE ENTULHO EM CAMINHÃO BASCULANTE 10 M³ - CARGA COM ESCAVADEIRA HIDRÁULICA  (CAÇAMBA DE 0,80 M³ / 111 HP) E DESCARGA LIVRE (UNIDADE: M3). AF_07/2020</t>
  </si>
  <si>
    <t>3.3.2</t>
  </si>
  <si>
    <t>TRANSPORTE COM CAMINHÃO BASCULANTE DE 10 M³, EM VIA INTERNA (DENTRO DO CANTEIRO - UNIDADE: M3XKM). AF_07/2020</t>
  </si>
  <si>
    <t>M3XKM</t>
  </si>
  <si>
    <t>3.3.3</t>
  </si>
  <si>
    <t>TRANSPORTE COM CAMINHÃO BASCULANTE DE 10 M³, EM VIA URBANA PAVIMENTADA, DMT ATÉ 30 KM (UNIDADE: M3XKM). AF_07/2020</t>
  </si>
  <si>
    <t>ESTRUTURAS</t>
  </si>
  <si>
    <t>4.1</t>
  </si>
  <si>
    <t>INFRA-ESTRUTURA (CONSIDERANDO SAPATAS E PILARETES)</t>
  </si>
  <si>
    <t>4.1.1</t>
  </si>
  <si>
    <t>CONCRETAGEM DE SAPATAS, FCK 30 MPA, COM USO DE JERICA LANÇAMENTO, ADENSAMENTO E ACABAMENTO. AF_06/2017</t>
  </si>
  <si>
    <t>4.1.2</t>
  </si>
  <si>
    <t>CONCRETAGEM DE BLOCO DE COROAMENTO OU VIGA BALDRAME, FCK 30 MPA, COM USO DE BOMBA - LANÇAMENTO, ADENSAMENTO E ACABAMENTO. AF_01/2024</t>
  </si>
  <si>
    <t>M3</t>
  </si>
  <si>
    <t>4.1.3</t>
  </si>
  <si>
    <t>FABRICAÇÃO, MONTAGEM E DESMONTAGEM DE FÔRMA PARA SAPATA, EM MADEIRA SERRADA, E=25 MM, 4 UTILIZAÇÕES. AF_06/2017</t>
  </si>
  <si>
    <t>4.1.4</t>
  </si>
  <si>
    <t>FABRICAÇÃO, MONTAGEM E DESMONTAGEM DE FÔRMA PARA VIGA BALDRAME, EM MADEIRA SERRADA, E=25 MM, 4 UTILIZAÇÕES. AF_01/2024</t>
  </si>
  <si>
    <t>M2</t>
  </si>
  <si>
    <t>4.1.5</t>
  </si>
  <si>
    <t>ARMAÇÃO DE BLOCO, VIGA BALDRAME E SAPATA UTILIZANDO AÇO CA-60 DE 5 MM - MONTAGEM. AF_06/2017</t>
  </si>
  <si>
    <t>KG</t>
  </si>
  <si>
    <t>4.1.6</t>
  </si>
  <si>
    <t>ARMAÇÃO DE BLOCO, VIGA BALDRAME OU SAPATA UTILIZANDO AÇO CA-50 DE 10 MM - MONTAGEM. AF_06/2017</t>
  </si>
  <si>
    <t>4.1.7</t>
  </si>
  <si>
    <t>ARMAÇÃO DE BLOCO, SAPATA ISOLADA, VIGA BALDRAME E SAPATA CORRIDA UTILIZANDO AÇO CA-50 DE 12,5 MM - MONTAGEM. AF_01/2024</t>
  </si>
  <si>
    <t>4.1.8</t>
  </si>
  <si>
    <t>LASTRO DE CONCRETO MAGRO, APLICADO EM BLOCOS DE COROAMENTO OU SAPATAS. AF_08/2017</t>
  </si>
  <si>
    <t>4.2</t>
  </si>
  <si>
    <t>SUPER-ESTRUTURA (CONSIDERANDO LAJES DESDE A DE PISO)</t>
  </si>
  <si>
    <t>4.2.1</t>
  </si>
  <si>
    <t>CONCRETAGEM DE PILARES, FCK = 25 MPA, COM USO DE BOMBA - LANÇAMENTO, ADENSAMENTO E ACABAMENTO. AF_02/2022_PS</t>
  </si>
  <si>
    <t>4.2.2</t>
  </si>
  <si>
    <t>CONCRETAGEM DE VIGAS E LAJES, FCK=25 MPA, PARA LAJES PREMOLDADAS COM USO DE BOMBA - LANÇAMENTO, ADENSAMENTO E ACABAMENTO. AF_02/2022_PS</t>
  </si>
  <si>
    <t>4.2.3</t>
  </si>
  <si>
    <t>CONCRETAGEM DE LAJES EM EDIFICAÇÕES UNIFAMILIARES FEITAS COM SISTEMA DE FÔRMAS MANUSEÁVEIS, COM CONCRETO USINADO BOMBEÁVEL FCK 25 MPA - LANÇAMENTO, ADENSAMENTO E ACABAMENTO. AF_09/2024</t>
  </si>
  <si>
    <t>4.2.4</t>
  </si>
  <si>
    <t>MONTAGEM E DESMONTAGEM DE FÔRMA DE PILARES RETANGULARES E ESTRUTURAS SIMILARES, PÉ-DIREITO SIMPLES, EM CHAPA DE MADEIRA COMPENSADA RESINADA, 4 UTILIZAÇÕES. AF_09/2020</t>
  </si>
  <si>
    <t>4.2.5</t>
  </si>
  <si>
    <t>MONTAGEM E DESMONTAGEM DE FÔRMA DE VIGA, ESCORAMENTO COM PONTALETE DE MADEIRA, PÉ-DIREITO SIMPLES, EM MADEIRA SERRADA, 4 UTILIZAÇÕES. AF_09/2020</t>
  </si>
  <si>
    <t>4.2.6</t>
  </si>
  <si>
    <t>MONTAGEM E DESMONTAGEM DE FÔRMA DE LAJE MACIÇA, PÉ-DIREITO SIMPLES, EM MADEIRA SERRADA, 4 UTILIZAÇÕES. AF_09/2020</t>
  </si>
  <si>
    <t>4.2.7</t>
  </si>
  <si>
    <t>LANÇAMENTO COM USO DE BOMBA, ADENSAMENTO E ACABAMENTO DE CONCRETO EM ESTRUTURAS. AF_02/2022</t>
  </si>
  <si>
    <t>4.2.8</t>
  </si>
  <si>
    <t>ARMAÇÃO DE PILAR OU VIGA DE ESTRUTURA CONVENCIONAL DE CONCRETO ARMADO UTILIZANDO AÇO CA-60 DE 5,0 MM - MONTAGEM. AF_06/2022</t>
  </si>
  <si>
    <t>4.2.9</t>
  </si>
  <si>
    <t>ARMAÇÃO DE PILAR OU VIGA DE ESTRUTURA CONVENCIONAL DE CONCRETO ARMADO UTILIZANDO AÇO CA-50 DE 10,0 MM - MONTAGEM. AF_06/2022</t>
  </si>
  <si>
    <t>4.2.10</t>
  </si>
  <si>
    <t>ARMAÇÃO DE PILAR OU VIGA DE ESTRUTURA CONVENCIONAL DE CONCRETO ARMADO UTILIZANDO AÇO CA-50 DE 12,5 MM - MONTAGEM. AF_06/2022</t>
  </si>
  <si>
    <t>4.2.11</t>
  </si>
  <si>
    <t>ARMAÇÃO DE LAJE DE ESTRUTURA CONVENCIONAL DE CONCRETO ARMADO UTILIZANDO AÇO CA-60 DE 5,0 MM - MONTAGEM. AF_06/2022</t>
  </si>
  <si>
    <t>4.2.12</t>
  </si>
  <si>
    <t>ARMAÇÃO DE LAJE DE ESTRUTURA CONVENCIONAL DE CONCRETO ARMADO UTILIZANDO AÇO CA-50 DE 10,0 MM - MONTAGEM. AF_06/2022</t>
  </si>
  <si>
    <t>4.2.13</t>
  </si>
  <si>
    <t>LAJE PRÉ-MOLDADA UNIDIRECIONAL, BIAPOIADA, PARA PISO, ENCHIMENTO EM CERÂMICA, VIGOTA CONVENCIONAL, ALTURA TOTAL DA LAJE (ENCHIMENTO+CAPA) = (8+4). AF_11/2020_PA</t>
  </si>
  <si>
    <t>PAREDES E PAINÉIS</t>
  </si>
  <si>
    <t>5.1</t>
  </si>
  <si>
    <t>ALVENARIA DE VEDAÇÃO</t>
  </si>
  <si>
    <t>ALVENARIA DE VEDAÇÃO DE BLOCOS CERÂMICOS FURADOS NA VERTICAL DE 14X19X39 CM (ESPESSURA 14 CM) E ARGAMASSA DE ASSENTAMENTO COM PREPARO EM BETONEIRA. AF_12/2021</t>
  </si>
  <si>
    <t>5.2</t>
  </si>
  <si>
    <t>VERGA/CONTRAVERGA</t>
  </si>
  <si>
    <t>5.2.1</t>
  </si>
  <si>
    <t>VERGA PRÉ-MOLDADA COM ATÉ 1,5 M DE VÃO, ESPESSURA DE *15* CM. AF_03/2024</t>
  </si>
  <si>
    <t>5.2.2</t>
  </si>
  <si>
    <t>VERGA PRÉ-MOLDADA PARA PORTAS COM ATÉ 1,5 M DE VÃO. AF_03/2016</t>
  </si>
  <si>
    <t>5.2.3</t>
  </si>
  <si>
    <t>CONTRAVERGA PRÉ-MOLDADA PARA VÃOS DE ATÉ 1,5 M DE COMPRIMENTO. AF_03/2016</t>
  </si>
  <si>
    <t>ESQUADRIAS DE MADEIRA</t>
  </si>
  <si>
    <t>6.1</t>
  </si>
  <si>
    <t>PORTAS</t>
  </si>
  <si>
    <t>6.1.1</t>
  </si>
  <si>
    <t>KIT DE PORTA DE MADEIRA PARA PINTURA, SEMI-OCA (LEVE OU MÉDIA), PADRÃO MÉDIO, 80X210CM, ESPESSURA DE 3,5CM, ITENS INCLUSOS: DOBRADIÇAS, MONTAGEM E INSTALAÇÃO DO BATENTE, FECHADURA COM EXECUÇÃO DO FURO - FORNECIMENTO E INSTALAÇÃO. AF_12/2019</t>
  </si>
  <si>
    <t>6.1.2</t>
  </si>
  <si>
    <t>KIT DE PORTA DE MADEIRA PARA PINTURA, SEMI-OCA (LEVE OU MÉDIA), PADRÃO MÉDIO, 90X210CM, ESPESSURA DE 3,5CM, ITENS INCLUSOS: DOBRADIÇAS, MONTAGEM E INSTALAÇÃO DO BATENTE, FECHADURA COM EXECUÇÃO DO FURO - FORNECIMENTO E INSTALAÇÃO. AF_12/2019</t>
  </si>
  <si>
    <t>ESQUADRIAS METÁLICAS</t>
  </si>
  <si>
    <t>7.1</t>
  </si>
  <si>
    <t>ESQUADRIAS METÁLICAS (M2)</t>
  </si>
  <si>
    <t>7.1.1</t>
  </si>
  <si>
    <t>JANELA DE ALUMÍNIO TIPO MAXIM-AR, COM VIDROS, BATENTE E FERRAGENS. EXCLUSIVE ALIZAR, ACABAMENTO E CONTRAMARCO. FORNECIMENTO E INSTALAÇÃO. AF_12/2019</t>
  </si>
  <si>
    <t>7.1.2</t>
  </si>
  <si>
    <t>JANELA FIXA DE ALUMÍNIO PARA VIDRO, COM VIDRO, BATENTE E FERRAGENS. EXCLUSIVE ACABAMENTO, ALIZAR E CONTRAMARCO. FORNECIMENTO E INSTALAÇÃO. AF_12/2019</t>
  </si>
  <si>
    <t>7.1.3</t>
  </si>
  <si>
    <t>PORTA EM ALUMÍNIO DE ABRIR TIPO VENEZIANA COM GUARNIÇÃO, FIXAÇÃO COM PARAFUSOS - FORNECIMENTO E INSTALAÇÃO. AF_12/2019</t>
  </si>
  <si>
    <t>7.1.4</t>
  </si>
  <si>
    <t>Janela em alumínio, cor N/P/B, moldura-vidro, tipo guilhotina, exclusive vidro</t>
  </si>
  <si>
    <t>7.2</t>
  </si>
  <si>
    <t>OUTRAS ESQUADRIAS</t>
  </si>
  <si>
    <t>7.2.1</t>
  </si>
  <si>
    <t>PORTA DE ABRIR COM MOLA HIDRÁULICA, EM VIDRO TEMPERADO, 2 FOLHAS DE 90X210 CM, ESPESSURA DD 10MM, INCLUSIVE ACESSÓRIOS. AF_01/2021</t>
  </si>
  <si>
    <t>UND</t>
  </si>
  <si>
    <t>7.2.2</t>
  </si>
  <si>
    <t>PORTA DE ALUMÍNIO DE ABRIR COM LAMBRI, COM GUARNIÇÃO, FIXAÇÃO COM PARAFUSOS - FORNECIMENTO E INSTALAÇÃO. AF_12/2019</t>
  </si>
  <si>
    <t>7.2.3</t>
  </si>
  <si>
    <t>PORTÃO DE FERRO DE CORRER EM BARRA CHATA, INCLUSIVE CHUMBAMENTO</t>
  </si>
  <si>
    <t>7.2.4</t>
  </si>
  <si>
    <t>GRADE DE FERRO EM BARRA CHATA, INCLUSIVE CHUMBAMENTO</t>
  </si>
  <si>
    <t>VIDROS E ESPELHOS</t>
  </si>
  <si>
    <t>8.1</t>
  </si>
  <si>
    <t>VIDROS</t>
  </si>
  <si>
    <t>8.1.1</t>
  </si>
  <si>
    <t xml:space="preserve"> INSTALAÇÃO DE VIDRO ARAMADO, E = 6 MM, EM ESQUADRIA DE ALUMÍNIO OU PVC, FIXADO COM BAGUETE. AF_01/2021_PS</t>
  </si>
  <si>
    <t>8.1.2</t>
  </si>
  <si>
    <t>INSTALAÇÃO DE VIDRO LISO INCOLOR, E = 4 MM, EM ESQUADRIA DE ALUMÍNIO OU PVC, FIXADO COM BAGUETE. AF_01/2021_PS</t>
  </si>
  <si>
    <t>COBERTURA</t>
  </si>
  <si>
    <t>9.1</t>
  </si>
  <si>
    <t>ESTRUTURA PARA TELHADO</t>
  </si>
  <si>
    <t>9.1.1</t>
  </si>
  <si>
    <t>TRAMA DE MADEIRA COMPOSTA POR TERÇAS PARA TELHADOS DE ATÉ 2 ÁGUAS PARA TELHA ONDULADA DE FIBROCIMENTO, METÁLICA, PLÁSTICA OU TERMOACÚSTICA, INCLUSO TRANSPORTE VERTICAL. AF_07/2019</t>
  </si>
  <si>
    <t>9.1.2</t>
  </si>
  <si>
    <t>FABRICAÇÃO E INSTALAÇÃO DE TESOURA INTEIRA EM MADEIRA NÃO APARELHADA, VÃO DE 4 M, PARA TELHA CERÂMICA OU DE CONCRETO, INCLUSO IÇAMENTO. AF_07/2019</t>
  </si>
  <si>
    <t xml:space="preserve">UN </t>
  </si>
  <si>
    <t>9.1.3</t>
  </si>
  <si>
    <t>FABRICAÇÃO E INSTALAÇÃO DE TESOURA INTEIRA EM MADEIRA NÃO APARELHADA, VÃO DE 6 M, PARA TELHA CERÂMICA OU DE CONCRETO, INCLUSO IÇAMENTO. AF_07/2019</t>
  </si>
  <si>
    <t>UN</t>
  </si>
  <si>
    <t>9.1.4</t>
  </si>
  <si>
    <t>FABRICAÇÃO E INSTALAÇÃO DE PONTALETES DE MADEIRA NÃO APARELHADA PARA TELHADOS COM ATÉ 2 ÁGUAS E COM TELHA ONDULADA DE FIBROCIMENTO, ALUMÍNIO OU PLÁSTICA EM EDIFÍCIO RESIDENCIAL DE MÚLTIPLOS PAVIMENTOS, INCLUSO TRANSPORTE VERTICAL. AF_07/2019</t>
  </si>
  <si>
    <t>9.2</t>
  </si>
  <si>
    <t>TELHADO</t>
  </si>
  <si>
    <t>9.2.1</t>
  </si>
  <si>
    <t>TELHAMENTO COM TELHA DE AÇO/ALUMÍNIO E = 0,5 MM, COM ATÉ 2 ÁGUAS, INCLUSO IÇAMENTO. AF_07/2019</t>
  </si>
  <si>
    <t>9.3</t>
  </si>
  <si>
    <t>RUFOS E CALHAS</t>
  </si>
  <si>
    <t>9.3.1</t>
  </si>
  <si>
    <t>CALHA EM CHAPA DE AÇO GALVANIZADO NÚMERO 24, DESENVOLVIMENTO DE 100 CM, INCLUSO TRANSPORTE VERTICAL. AF_07/2019</t>
  </si>
  <si>
    <t>9.3.2</t>
  </si>
  <si>
    <t>RUFO EM CHAPA DE AÇO GALVANIZADO NÚMERO 24, CORTE DE 25 CM, INCLUSO TRANSPORTE VERTICAL. AF_07/2019</t>
  </si>
  <si>
    <t>9.4</t>
  </si>
  <si>
    <t>DIVERSOS</t>
  </si>
  <si>
    <t>9.4.1</t>
  </si>
  <si>
    <t>CHAPIM SOBRE MUROS LINEARES, EM GRANITO OU MÁRMORE, L = 25 CM, ASSENTADO COM ARGAMASSA 1:6 COM ADITIVO. AF_11/2020</t>
  </si>
  <si>
    <t>IMPERMEABILIZAÇÃO</t>
  </si>
  <si>
    <t>10.1</t>
  </si>
  <si>
    <t>IMPERMEABILIZAÇÃO CALHAS, LAJES DESCOBERTAS, BALDRAMES, PAREDES E JARDINEIRAS</t>
  </si>
  <si>
    <t>10.1.1</t>
  </si>
  <si>
    <t>IMPERMEABILIZAÇÃO DE SUPERFÍCIE COM MANTA ASFÁLTICA, UMA CAMADA, INCLUSIVE APLICAÇÃO DE PRIMER ASFÁLTICO, E=4MM. AF_09/2023</t>
  </si>
  <si>
    <t>10.1.2</t>
  </si>
  <si>
    <t>IMPERMEABILIZAÇÃO DE SUPERFÍCIE COM MEMBRANA À BASE DE RESINA ACRÍLICA, 3 DEMÃOS. AF_09/2023</t>
  </si>
  <si>
    <t>TETOS E FORROS</t>
  </si>
  <si>
    <t>11.1</t>
  </si>
  <si>
    <t>REVESTIMENTO COM ARGAMASSA</t>
  </si>
  <si>
    <t>CHAPISCO APLICADO NO TETO OU EM ALVENARIA E ESTRUTURA, COM ROLO PARA TEXTURA ACRÍLICA. ARGAMASSA INDUSTRIALIZADA COM PREPARO MANUAL. AF_10/2022</t>
  </si>
  <si>
    <t>11.2</t>
  </si>
  <si>
    <t>REBAIXAMENTOS</t>
  </si>
  <si>
    <t>FORRO EM PLACAS DE GESSO, PARA AMBIENTES COMERCIAIS. AF_08/2023_PS</t>
  </si>
  <si>
    <t>REVESTIMENTO DE PAREDES</t>
  </si>
  <si>
    <t>12.1</t>
  </si>
  <si>
    <t>12.1.1</t>
  </si>
  <si>
    <t>CHAPISCO APLICADO EM ALVENARIAS E ESTRUTURAS DE CONCRETO INTERNAS, COM COLHER DE PEDREIRO.  ARGAMASSA TRAÇO 1:3 COM PREPARO MANUAL. AF_10/2022</t>
  </si>
  <si>
    <t>12.1.2</t>
  </si>
  <si>
    <t>CHAPISCO APLICADO EM ALVENARIA (SEM PRESENÇA DE VÃOS) E ESTRUTURAS DE CONCRETO DE FACHADA, COM COLHER DE PEDREIRO.  ARGAMASSA TRAÇO 1:3 COM PREPARO MANUAL. AF_10/2022</t>
  </si>
  <si>
    <t>12.1.3</t>
  </si>
  <si>
    <t>(COMPOSIÇÃO REPRESENTATIVA) DO SERVIÇO DE EMBOÇO/MASSA ÚNICA, APLICADO MANUALMENTE, TRAÇO 1:2:8, EM BETONEIRA DE 400L, PAREDES INTERNAS, COM EXECUÇÃO DE TALISCAS, EDIFICAÇÃO HABITACIONAL UNIFAMILIAR (CASAS) E EDIFICAÇÃO PÚBLICA PADRÃO. AF_12/2014</t>
  </si>
  <si>
    <t>12.2</t>
  </si>
  <si>
    <t>ACABAMENTOS</t>
  </si>
  <si>
    <t>12.2.1</t>
  </si>
  <si>
    <t>REVESTIMENTO CERÂMICO PARA PAREDES INTERNAS COM PLACAS TIPO ESMALTADA EXTRA  DE DIMENSÕES 33X45 CM APLICADAS NA ALTURA INTEIRA DAS PAREDES. AF_02/2023_PE</t>
  </si>
  <si>
    <t>12.2.2</t>
  </si>
  <si>
    <t>Bate-maca ou protetor de parede em PVC, com altura de 200mm, ref. TEC 198 da Tecnoperfil ou equivalente</t>
  </si>
  <si>
    <t>m</t>
  </si>
  <si>
    <t>PISOS INTERNOS E EXTERNOS</t>
  </si>
  <si>
    <t>13.1</t>
  </si>
  <si>
    <t>LASTRO DE CONTRAPISO</t>
  </si>
  <si>
    <t>13.1.1</t>
  </si>
  <si>
    <t>LASTRO DE CONCRETO MAGRO, APLICADO EM PISOS, LAJES SOBRE SOLO OU RADIERS, ESPESSURA DE 5 CM. AF_07/2016</t>
  </si>
  <si>
    <t>13.1.2</t>
  </si>
  <si>
    <t>PISO CIMENTADO, TRAÇO 1:3 (CIMENTO E AREIA), ACABAMENTO LISO, ESPESSURA 2,0 CM, PREPARO MECÂNICO DA ARGAMASSA. AF_09/2020</t>
  </si>
  <si>
    <t>13.2</t>
  </si>
  <si>
    <t>13.2.1</t>
  </si>
  <si>
    <t>REVESTIMENTO CERÂMICO PARA PISO COM PLACAS TIPO PORCELANATO DE DIMENSÕES 60X60 CM APLICADA EM AMBIENTES DE ÁREA MAIOR QUE 10 M². AF_02/2023_PE</t>
  </si>
  <si>
    <t>13.2.2</t>
  </si>
  <si>
    <t>REVESTIMENTO CERÂMICO PARA PISO COM PLACAS TIPO PORCELANATO DE DIMENSÕES 45X45 CM APLICADA EM AMBIENTES DE ÁREA MAIOR QUE 10 M². AF_02/2023_PE</t>
  </si>
  <si>
    <t>13.2.3</t>
  </si>
  <si>
    <t>EXECUÇÃO DE PAVIMENTO EM PISO INTERTRAVADO, COM BLOCO RETANGULAR COR NATURAL DE 20 X 10 CM, ESPESSURA 6 CM. AF_10/2022</t>
  </si>
  <si>
    <t>13.2.4</t>
  </si>
  <si>
    <t>PISO EM LADRILHO HIDRÁULICO APLICADO EM AMBIENTES EXTERNOS. AF_05/2020</t>
  </si>
  <si>
    <t>13.2.5</t>
  </si>
  <si>
    <t>ASSENTAMENTO DE GUIA (MEIO-FIO) EM TRECHO RETO, CONFECCIONADA EM CONCRETO PRÉ-FABRICADO, DIMENSÕES 39X6,5X6,5X19 CM (COMPRIMENTO X BASE INFERIOR X BASE SUPERIOR X ALTURA), PARA DELIMITAÇÃO DE JARDINS, PRAÇAS OU PASSEIOS. AF_05/2016</t>
  </si>
  <si>
    <t>13.2.6</t>
  </si>
  <si>
    <t>ASSENTAMENTO DE GUIA (MEIO-FIO) EM TRECHO RETO, CONFECCIONADA EM CONCRETO PRÉ-FABRICADO, DIMENSÕES 100X15X13X20 CM (COMPRIMENTO X BASE INFERIOR X BASE SUPERIOR X ALTURA), PARA URBANIZAÇÃO INTERNA DE EMPREENDIMENTOS. AF_06/2016</t>
  </si>
  <si>
    <t>13.2.7</t>
  </si>
  <si>
    <t>REVESTIMENTO CERÂMICO PARA PISO COM PLACAS TIPO PORCELANATO RÚSTICO, MODELO PEDRA ESTRELA GRAFITE DE DIMENSÕES 62X121 CM</t>
  </si>
  <si>
    <t>13.2.8</t>
  </si>
  <si>
    <t>REVESTIMENTO CERÂMICO PARA PISO COM PLACAS TIPO PORCELANATO RÚSTICO, MODELO SOHO ACERO DE DIMENSÕES 83X83 CM</t>
  </si>
  <si>
    <t>13.3</t>
  </si>
  <si>
    <t>DEGRAUS, RODAPÉS, SOLEIRAS E PEITORIS</t>
  </si>
  <si>
    <t>13.3.1</t>
  </si>
  <si>
    <t>RODAPÉ EM POLIESTIRENO, ALTURA 5 CM. AF_09/2020</t>
  </si>
  <si>
    <t>13.3.2</t>
  </si>
  <si>
    <t>SOLEIRA EM MÁRMORE, LARGURA 15 CM, ESPESSURA 2,0 CM. AF_09/2020</t>
  </si>
  <si>
    <t>13.3.3</t>
  </si>
  <si>
    <t>PEITORIL LINEAR EM GRANITO OU MÁRMORE, L = 15CM, COMPRIMENTO DE ATÉ 2M, ASSENTADO COM ARGAMASSA 1:6 COM ADITIVO. AF_11/2020</t>
  </si>
  <si>
    <t>13.3.4</t>
  </si>
  <si>
    <t>INSTALAÇÕES HIDROSSANITÁRIAS</t>
  </si>
  <si>
    <t>14.1</t>
  </si>
  <si>
    <t>TUBULAÇÃO DE LIGAÇÃO DE CAIXAS</t>
  </si>
  <si>
    <t>14.1.1</t>
  </si>
  <si>
    <t>TUBO PVC, SERIE NORMAL, ESGOTO PREDIAL, DN 100 MM, FORNECIDO E INSTALADO EM RAMAL DE DESCARGA OU RAMAL DE ESGOTO SANITÁRIO. AF_08/2022</t>
  </si>
  <si>
    <t>14.1.2</t>
  </si>
  <si>
    <t>TUBO PVC, SERIE NORMAL, ESGOTO PREDIAL, DN 150 MM, FORNECIDO E INSTALADO EM SUBCOLETOR AÉREO DE ESGOTO SANITÁRIO. AF_08/2022</t>
  </si>
  <si>
    <t>14.2</t>
  </si>
  <si>
    <t>CAIXAS DE PASSAGEM</t>
  </si>
  <si>
    <t>14.2.1</t>
  </si>
  <si>
    <t>CAIXA ENTERRADA HIDRÁULICA RETANGULAR, EM ALVENARIA COM BLOCOS DE CONCRETO, DIMENSÕES INTERNAS: 0,8X0,8X0,6 M PARA REDE DE DRENAGEM. AF_12/2020</t>
  </si>
  <si>
    <t>14.2.2</t>
  </si>
  <si>
    <t>CAIXA ENTERRADA HIDRÁULICA RETANGULAR, EM ALVENARIA COM BLOCOS DE CONCRETO, DIMENSÕES INTERNAS: 0,4X0,4X0,4 M PARA REDE DE DRENAGEM. AF_12/2020</t>
  </si>
  <si>
    <t>14.3</t>
  </si>
  <si>
    <t>REDE DE ÁGUA FRIA - TUBOS SOLDÁVEIS DE PVC</t>
  </si>
  <si>
    <t>TUBO, PVC, SOLDÁVEL, DN 20MM, INSTALADO EM RAMAL OU SUB-RAMAL DE ÁGUA - FORNECIMENTO E INSTALAÇÃO. AF_06/2022</t>
  </si>
  <si>
    <t>TUBO, PVC, SOLDÁVEL, DN 25MM, INSTALADO EM RAMAL OU SUB-RAMAL DE ÁGUA - FORNECIMENTO E INSTALAÇÃO. AF_06/2022</t>
  </si>
  <si>
    <t>14.2.3</t>
  </si>
  <si>
    <t>TUBO, PVC, SOLDÁVEL, DN 32MM, INSTALADO EM RAMAL OU SUB-RAMAL DE ÁGUA - FORNECIMENTO E INSTALAÇÃO. AF_06/2022</t>
  </si>
  <si>
    <t>14.2.4</t>
  </si>
  <si>
    <t>TUBO, PVC, SOLDÁVEL, DN 50MM, INSTALADO EM PRUMADA DE ÁGUA - FORNECIMENTO E INSTALAÇÃO. AF_06/2022</t>
  </si>
  <si>
    <t>14.4</t>
  </si>
  <si>
    <t>REDE DE ESGOTO - TUBOS DE PVC</t>
  </si>
  <si>
    <t>14.4.1</t>
  </si>
  <si>
    <t>TUBO PVC, SERIE NORMAL, ESGOTO PREDIAL, DN 40 MM, FORNECIDO E INSTALADO EM RAMAL DE DESCARGA OU RAMAL DE ESGOTO SANITÁRIO. AF_08/2022</t>
  </si>
  <si>
    <t>14.4.2</t>
  </si>
  <si>
    <t>TUBO PVC, SERIE NORMAL, ESGOTO PREDIAL, DN 50 MM, FORNECIDO E INSTALADO EM RAMAL DE DESCARGA OU RAMAL DE ESGOTO SANITÁRIO. AF_08/2022</t>
  </si>
  <si>
    <t>14.4.3</t>
  </si>
  <si>
    <t>TUBO PVC, SERIE NORMAL, ESGOTO PREDIAL, DN 75 MM, FORNECIDO E INSTALADO EM RAMAL DE DESCARGA OU RAMAL DE ESGOTO SANITÁRIO. AF_08/2022</t>
  </si>
  <si>
    <t>14.4.4</t>
  </si>
  <si>
    <t>14.4.5</t>
  </si>
  <si>
    <t>14.5</t>
  </si>
  <si>
    <t>CAIXAS DE PVC / EQUIPAMENTOS / DIVERSOS</t>
  </si>
  <si>
    <t>14.5.1</t>
  </si>
  <si>
    <t>CAIXA SIFONADA, PVC, DN 100 X 100 X 50 MM, JUNTA ELÁSTICA, FORNECIDA E INSTALADA EM RAMAL DE DESCARGA OU EM RAMAL DE ESGOTO SANITÁRIO. AF_08/2022</t>
  </si>
  <si>
    <t>14.5.2</t>
  </si>
  <si>
    <t>CAIXA SIFONADA, COM GRELHA QUADRADA, PVC, DN 150 X 150 X 50 MM, JUNTA SOLDÁVEL, FORNECIDA E INSTALADA EM RAMAL DE DESCARGA OU EM RAMAL DE ESGOTO SANITÁRIO. AF_08/2022</t>
  </si>
  <si>
    <t>14.5.3</t>
  </si>
  <si>
    <t>RALO SIFONADO, PVC, DN 100 X 40 MM, JUNTA SOLDÁVEL, FORNECIDO E INSTALADO EM RAMAL DE DESCARGA OU EM RAMAL DE ESGOTO SANITÁRIO. AF_08/2022</t>
  </si>
  <si>
    <t>14.5.4</t>
  </si>
  <si>
    <t>TERMINAL DE VENTILAÇÃO, PVC, SÉRIE NORMAL, ESGOTO PREDIAL, DN 50 MM, JUNTA SOLDÁVEL, FORNECIDO E INSTALADO EM PRUMADA DE ESGOTO SANITÁRIO OU VENTILAÇÃO. AF_08/2022</t>
  </si>
  <si>
    <t>14.5.5</t>
  </si>
  <si>
    <t>TERMINAL DE VENTILAÇÃO, PVC, SÉRIE NORMAL, ESGOTO PREDIAL, DN 75 MM, JUNTA SOLDÁVEL, FORNECIDO E INSTALADO EM PRUMADA DE ESGOTO SANITÁRIO OU VENTILAÇÃO. AF_08/2022</t>
  </si>
  <si>
    <t>14.5.6</t>
  </si>
  <si>
    <t>HIDRÔMETRO DN 20 (½), 3,0 M³/H  FORNECIMENTO E INSTALAÇÃO. AF_11/2016</t>
  </si>
  <si>
    <t>14.5.7</t>
  </si>
  <si>
    <t>TORNEIRA DE BOIA PARA CAIXA D'ÁGUA, ROSCÁVEL, 3/4" - FORNECIMENTO E INSTALAÇÃO. AF_08/2021</t>
  </si>
  <si>
    <t>14.5.8</t>
  </si>
  <si>
    <t>ADAPTADOR COM FLANGE E ANEL DE VEDAÇÃO, PVC, SOLDÁVEL, DN 25 MM X 3/4,  INSTALADO EM RESERVAÇÃO DE ÁGUA DE EDIFICAÇÃO QUE POSSUA RESERVATÓRIO DE FIBRA/FIBROCIMENTO FORNECIMENTO E INSTALAÇÃO. AF_06/2016</t>
  </si>
  <si>
    <t>14.5.9</t>
  </si>
  <si>
    <t>ADAPTADOR COM FLANGES LIVRES, PVC, SOLDÁVEL LONGO, DN 32 MM X 1 , INSTALADO EM RESERVAÇÃO DE ÁGUA DE EDIFICAÇÃO QUE POSSUA RESERVATÓRIO DE FIBRA/FIBROCIMENTO   FORNECIMENTO E INSTALAÇÃO. AF_06/2016</t>
  </si>
  <si>
    <t>14.5.10</t>
  </si>
  <si>
    <t>ADAPTADOR COM FLANGE E ANEL DE VEDAÇÃO, PVC, SOLDÁVEL, DN 50 MM X 1 1/2 , INSTALADO EM RESERVAÇÃO DE ÁGUA DE EDIFICAÇÃO QUE POSSUA RESERVATÓRIO DE FIBRA/FIBROCIMENTO FORNECIMENTO E INSTALAÇÃO. AF_06/2016</t>
  </si>
  <si>
    <t>INSTALAÇÕES ELÉTRICAS</t>
  </si>
  <si>
    <t>15.1</t>
  </si>
  <si>
    <t>QUADROS DE DISTRIBUIÇÃO</t>
  </si>
  <si>
    <t>QUADRO DE DISTRIBUIÇÃO DE ENERGIA EM CHAPA DE AÇO GALVANIZADO, DE EMBUTIR, COM BARRAMENTO TRIFÁSICO, PARA 30 DISJUNTORES DIN 225A - FORNECIMENTO E INSTALAÇÃO. AF_10/2020</t>
  </si>
  <si>
    <t>15.2</t>
  </si>
  <si>
    <t>QUADRO DE DISTRIBUIÇÃO DE ENERGIA EM CHAPA DE AÇO GALVANIZADO, DE EMBUTIR, COM BARRAMENTO TRIFÁSICO, PARA 40 DISJUNTORES DIN 100A - FORNECIMENTO E INSTALAÇÃO. AF_10/2020</t>
  </si>
  <si>
    <t>15.2.1</t>
  </si>
  <si>
    <t>CAIXA RETANGULAR 4" X 2" ALTA (2,00 M DO PISO), PVC, INSTALADA EM PAREDE - FORNECIMENTO E INSTALAÇÃO. AF_03/2023</t>
  </si>
  <si>
    <t>15.2.2</t>
  </si>
  <si>
    <t>CAIXA RETANGULAR 4" X 2" MÉDIA (1,30 M DO PISO), PVC, INSTALADA EM PAREDE - FORNECIMENTO E INSTALAÇÃO. AF_03/2023</t>
  </si>
  <si>
    <t>15.2.3</t>
  </si>
  <si>
    <t>CAIXA RETANGULAR 4" X 2" BAIXA (0,30 M DO PISO), PVC, INSTALADA EM PAREDE - FORNECIMENTO E INSTALAÇÃO. AF_03/2023</t>
  </si>
  <si>
    <t>15.2.4</t>
  </si>
  <si>
    <t>CAIXA RETANGULAR 4" X 4" MÉDIA (1,30 M DO PISO), PVC, INSTALADA EM PAREDE - FORNECIMENTO E INSTALAÇÃO. AF_03/2023</t>
  </si>
  <si>
    <t>15.2.5</t>
  </si>
  <si>
    <t>CAIXA RETANGULAR 4" X 2" MÉDIA (1,30 M DO PISO), METÁLICA, INSTALADA EM PAREDE - FORNECIMENTO E INSTALAÇÃO. AF_03/2023</t>
  </si>
  <si>
    <t>15.2.6</t>
  </si>
  <si>
    <t xml:space="preserve">CONDULETE DE PVC, TIPO X, PARA ELETRODUTO DE PVC SOLDÁVEL DN 32 MM (1''), APARENTE - FORNECIMENTO E INSTALAÇÃO. AF_10/2022	</t>
  </si>
  <si>
    <t>15.2.7</t>
  </si>
  <si>
    <t>CAIXA ENTERRADA ELÉTRICA RETANGULAR, EM ALVENARIA COM BLOCOS DE CONCRETO, FUNDO COM BRITA, DIMENSÕES INTERNAS: 0,6X0,6X0,6 M. AF_12/2020</t>
  </si>
  <si>
    <t>15.3</t>
  </si>
  <si>
    <t>ELETRODUTOS, PERFILADOS E CONEXÕES</t>
  </si>
  <si>
    <t>15.3.1</t>
  </si>
  <si>
    <t>ELETRODUTO RÍGIDO ROSCÁVEL, PVC, DN 20 MM (1/2"), PARA CIRCUITOS TERMINAIS, INSTALADO EM FORRO - FORNECIMENTO E INSTALAÇÃO. AF_03/2023</t>
  </si>
  <si>
    <t>15.3.2</t>
  </si>
  <si>
    <t>ELETRODUTO RÍGIDO ROSCÁVEL, PVC, DN 25 MM (3/4"), PARA CIRCUITOS TERMINAIS, INSTALADO EM FORRO - FORNECIMENTO E INSTALAÇÃO. AF_03/2023</t>
  </si>
  <si>
    <t>15.3.3</t>
  </si>
  <si>
    <t>SUPORTE PARA 2 ELETRODUTOS, ESPAÇADO A CADA 80 CM, EM PERFILADO COM COMPRIMENTO DE 25 CM FIXADO EM LAJE, POR METRO DE ELETRODUTO FIXADO. AF_09/2023</t>
  </si>
  <si>
    <t>15.3.4</t>
  </si>
  <si>
    <t>ELETRODUTO FLEXÍVEL CORRUGADO, PEAD, DN 40 MM (1 1/4"), PARA CIRCUITOS TERMINAIS, INSTALADO EM PAREDE - FORNECIMENTO E INSTALAÇÃO. AF_03/2023</t>
  </si>
  <si>
    <t>15.3.5</t>
  </si>
  <si>
    <t>ELETRODUTO FLEXÍVEL CORRUGADO, PEAD, DN 63 (2"), PARA REDE ENTERRADA DE DISTRIBUIÇÃO DE ENERGIA ELÉTRICA - FORNECIMENTO E INSTALAÇÃO. AF_12/2021</t>
  </si>
  <si>
    <t>15.3.6</t>
  </si>
  <si>
    <t>ELETRODUTO FLEXÍVEL CORRUGADO, PEAD, DN 90 (3"), PARA REDE ENTERRADA DE DISTRIBUIÇÃO DE ENERGIA ELÉTRICA - FORNECIMENTO E INSTALAÇÃO. AF_12/2021</t>
  </si>
  <si>
    <t>15.3.7</t>
  </si>
  <si>
    <t>SUPORTE PARA ELETROCALHA LISA OU PERFURADA EM AÇO GALVANIZADO, LARGURA 400 MM, EM PERFILADO COM COMPRIMENTO DE 45 CM FIXADO EM LAJE, POR METRO DE ELETROCALHA FIXADA. AF_09/2023</t>
  </si>
  <si>
    <t>15.4</t>
  </si>
  <si>
    <t>15.4.1</t>
  </si>
  <si>
    <t>DISJUNTOR MONOPOLAR TIPO DIN, CORRENTE NOMINAL DE 16A - FORNECIMENTO E INSTALAÇÃO. AF_10/2020</t>
  </si>
  <si>
    <t>15.4.2</t>
  </si>
  <si>
    <t>DISJUNTOR MONOPOLAR TIPO DIN, CORRENTE NOMINAL DE 20A - FORNECIMENTO E INSTALAÇÃO. AF_10/2020</t>
  </si>
  <si>
    <t>15.4.3</t>
  </si>
  <si>
    <t>DISJUNTOR MONOPOLAR TIPO DIN, CORRENTE NOMINAL DE 50A - FORNECIMENTO E INSTALAÇÃO. AF_10/2020</t>
  </si>
  <si>
    <t>15.4.4</t>
  </si>
  <si>
    <t>DISJUNTOR BIPOLAR TIPO DIN, CORRENTE NOMINAL DE 16A - FORNECIMENTO E INSTALAÇÃO. AF_10/2020</t>
  </si>
  <si>
    <t>15.4.5</t>
  </si>
  <si>
    <t>DISJUNTOR BIPOLAR TIPO DIN, CORRENTE NOMINAL DE 20A - FORNECIMENTO E INSTALAÇÃO. AF_10/2020</t>
  </si>
  <si>
    <t>15.4.6</t>
  </si>
  <si>
    <t>DISJUNTOR BIPOLAR TIPO DIN, CORRENTE NOMINAL DE 32A - FORNECIMENTO E INSTALAÇÃO. AF_10/2020</t>
  </si>
  <si>
    <t>15.4.7</t>
  </si>
  <si>
    <t>DISJUNTOR TRIPOLAR TIPO DIN, CORRENTE NOMINAL DE 16A - FORNECIMENTO E INSTALAÇÃO. AF_10/2020</t>
  </si>
  <si>
    <t>15.4.8</t>
  </si>
  <si>
    <t>DISJUNTOR TERMOMAGNÉTICO TRIPOLAR , CORRENTE NOMINAL DE 125A - FORNECIMENTO E INSTALAÇÃO. AF_10/2020</t>
  </si>
  <si>
    <t>15.4.9</t>
  </si>
  <si>
    <t>DISPOSITIVO DPS CLASSE II, 1 POLO, TENSAO MAXIMA DE 175 V, CORRENTE MAXIMA DE *90* KA (TIPO AC)</t>
  </si>
  <si>
    <t>15.5</t>
  </si>
  <si>
    <t>FIOS E CABOS</t>
  </si>
  <si>
    <t>15.5.1</t>
  </si>
  <si>
    <t>CABO DE COBRE FLEXÍVEL ISOLADO, 2,5 MM², ANTI-CHAMA 450/750 V, PARA CIRCUITOS TERMINAIS - FORNECIMENTO E INSTALAÇÃO. AF_03/2023</t>
  </si>
  <si>
    <t>15.5.2</t>
  </si>
  <si>
    <t>CABO DE COBRE FLEXÍVEL ISOLADO, 4 MM², ANTI-CHAMA 450/750 V, PARA CIRCUITOS TERMINAIS - FORNECIMENTO E INSTALAÇÃO. AF_03/2023</t>
  </si>
  <si>
    <t>15.5.3</t>
  </si>
  <si>
    <t>CABO DE COBRE FLEXÍVEL ISOLADO, 6 MM², ANTI-CHAMA 450/750 V, PARA CIRCUITOS TERMINAIS - FORNECIMENTO E INSTALAÇÃO. AF_03/2023</t>
  </si>
  <si>
    <t>15.5.4</t>
  </si>
  <si>
    <t>CABO DE COBRE FLEXÍVEL ISOLADO, 16 MM², ANTI-CHAMA 450/750 V, PARA DISTRIBUIÇÃO - FORNECIMENTO E INSTALAÇÃO. AF_12/2015</t>
  </si>
  <si>
    <t>15.5.5</t>
  </si>
  <si>
    <t>CABO DE COBRE FLEXÍVEL ISOLADO, 50 MM², ANTI-CHAMA 0,6/1,0 KV, PARA REDE ENTERRADA DE DISTRIBUIÇÃO DE ENERGIA ELÉTRICA - FORNECIMENTO E INSTALAÇÃO. AF_12/2021</t>
  </si>
  <si>
    <t>15.5.6</t>
  </si>
  <si>
    <t>CABO DE COBRE FLEXÍVEL ISOLADO, 16 MM², ANTI-CHAMA 0,6/1,0 KV, PARA DISTRIBUIÇÃO - FORNECIMENTO E INSTALAÇÃO. AF_12/2015</t>
  </si>
  <si>
    <t>15.5.7</t>
  </si>
  <si>
    <t>CABO DE COBRE FLEXÍVEL ISOLADO, 35 MM², ANTI-CHAMA 0,6/1,0 KV, PARA REDE ENTERRADA DE DISTRIBUIÇÃO DE ENERGIA ELÉTRICA - FORNECIMENTO E INSTALAÇÃO. AF_12/2021</t>
  </si>
  <si>
    <t>15.5.8</t>
  </si>
  <si>
    <t>CABO DE COBRE FLEXÍVEL ISOLADO, 95 MM², ANTI-CHAMA 0,6/1,0 KV, PARA REDE ENTERRADA DE DISTRIBUIÇÃO DE ENERGIA ELÉTRICA - FORNECIMENTO E INSTALAÇÃO. AF_12/2021</t>
  </si>
  <si>
    <t>15.6</t>
  </si>
  <si>
    <t>PADRÃO DE ENTRADA DE ENERGIA</t>
  </si>
  <si>
    <t>15.6.1</t>
  </si>
  <si>
    <t>ENTRADA DE ENERGIA ELÉTRICA, AÉREA, TRIFÁSICA, COM CAIXA DE EMBUTIR, CABO DE 35 MM2 E DISJUNTOR DIN 50A (NÃO INCLUSO O POSTE DE CONCRETO). AF_07/2020_PS</t>
  </si>
  <si>
    <t>15.6.2</t>
  </si>
  <si>
    <t>QUADRO DE MEDIÇÃO GERAL DE ENERGIA PARA BARRAMENTO BLINDADO COM 4 MEDIDORES - FORNECIMENTO E INSTALAÇÃO. AF_10/2020</t>
  </si>
  <si>
    <t>OUTRAS INSTALAÇÕES</t>
  </si>
  <si>
    <t>16.1</t>
  </si>
  <si>
    <t>CABEAMENTO ESTRUTURADO</t>
  </si>
  <si>
    <t>16.1.1</t>
  </si>
  <si>
    <t>RACK FECHADO PARA SERVIDOR - FORNECIMENTO E INSTALAÇÃO. AF_11/2019</t>
  </si>
  <si>
    <t>16.1.2</t>
  </si>
  <si>
    <t>QUADRO DE DISTRIBUICAO PARA TELEFONE N.3, 40X40X12CM EM CHAPA METALICA, DE EMBUTIR, SEM ACESSORIOS, PADRAO TELEBRAS, FORNECIMENTO E INSTALAÇÃO. AF_11/2019</t>
  </si>
  <si>
    <t>16.1.3</t>
  </si>
  <si>
    <t>16.1.4</t>
  </si>
  <si>
    <t>16.1.5</t>
  </si>
  <si>
    <t>16.1.6</t>
  </si>
  <si>
    <t>CAIXA DE PASSAGEM PARA TELEFONE 15X15X10CM (SOBREPOR), FORNECIMENTO E INSTALACAO. AF_11/2019</t>
  </si>
  <si>
    <t>16.1.7</t>
  </si>
  <si>
    <t>CAIXA ENTERRADA PARA INSTALAÇÕES TELEFÔNICAS TIPO R1, EM ALVENARIA COM BLOCOS DE CONCRETO, DIMENSÕES INTERNAS: 0,35X0,60X0,60 M, EXCLUINDO TAMPÃO. AF_12/2020</t>
  </si>
  <si>
    <t>16.1.8</t>
  </si>
  <si>
    <t>TAMPA PARA CAIXA TIPO R1, EM FERRO FUNDIDO, DIMENSÕES INTERNAS: 0,40 X 0,60 M - FORNECIMENTO E INSTALAÇÃO. AF_12/2020</t>
  </si>
  <si>
    <t>16.1.9</t>
  </si>
  <si>
    <t>16.1.10</t>
  </si>
  <si>
    <t>ELETRODUTO RÍGIDO ROSCÁVEL, PVC, DN 32 MM (1"), PARA CIRCUITOS TERMINAIS, INSTALADO EM FORRO - FORNECIMENTO E INSTALAÇÃO. AF_03/2023</t>
  </si>
  <si>
    <t>16.1.11</t>
  </si>
  <si>
    <t>16.1.12</t>
  </si>
  <si>
    <t>16.1.13</t>
  </si>
  <si>
    <t>CABO ELETRÔNICO CATEGORIA 5E, INSTALADO EM EDIFICAÇÃO INSTITUCIONAL - FORNECIMENTO E INSTALAÇÃO. AF_11/2019</t>
  </si>
  <si>
    <t>16.1.14</t>
  </si>
  <si>
    <t>CABO TELEFÔNICO CI-50 10 PARES INSTALADO EM DISTRIBUIÇÃO DE EDIFICAÇÃO INSTITUCIONAL - FORNECIMENTO E INSTALAÇÃO. AF_11/2019</t>
  </si>
  <si>
    <t>16.1.15</t>
  </si>
  <si>
    <t>CABO TELEFÔNICO CTP-APL-50 10 PARES INSTALADO EM ENTRADA DE EDIFICAÇÃO - FORNECIMENTO E INSTALAÇÃO. AF_11/2019</t>
  </si>
  <si>
    <t>16.1.16</t>
  </si>
  <si>
    <t>TOMADA DE REDE RJ45 - FORNECIMENTO E INSTALAÇÃO. AF_11/2019</t>
  </si>
  <si>
    <t>16.1.17</t>
  </si>
  <si>
    <t>PATCH PANEL 24 PORTAS, CATEGORIA 5E - FORNECIMENTO E INSTALAÇÃO. AF_11/2019</t>
  </si>
  <si>
    <t>16.2</t>
  </si>
  <si>
    <t>ALARME E CFTV</t>
  </si>
  <si>
    <t>16.2.1</t>
  </si>
  <si>
    <t xml:space="preserve">CAIXA RETANGULAR 4" X 2" ALTA (2,00 M DO PISO), PVC, INSTALADA EM PAREDE - FORNECIMENTO E INSTALAÇÃO. AF_03/2023 </t>
  </si>
  <si>
    <t>16.2.2</t>
  </si>
  <si>
    <t>16.2.3</t>
  </si>
  <si>
    <t>ELETRODUTO RÍGIDO ROSCÁVEL, PVC, DN 32 MM (1"), PARA CIRCUITOS TERMINAIS, INSTALADO EM PAREDE - FORNECIMENTO E INSTALAÇÃO. AF_03/2023</t>
  </si>
  <si>
    <t>16.2.4</t>
  </si>
  <si>
    <t>16.2.5</t>
  </si>
  <si>
    <t>16.2.6</t>
  </si>
  <si>
    <t>16.2.7</t>
  </si>
  <si>
    <t>16.2.8</t>
  </si>
  <si>
    <t>SENSOR DE PRESENÇA SEM FOTOCÉLULA, FIXAÇÃO EM PAREDE - FORNECIMENTO E INSTALAÇÃO. AF_02/2020</t>
  </si>
  <si>
    <t>16.3</t>
  </si>
  <si>
    <t>CLIMATIZAÇÃO (INFRA-ESTRUTURA)</t>
  </si>
  <si>
    <t>16.3.1</t>
  </si>
  <si>
    <t>16.3.2</t>
  </si>
  <si>
    <t>Isolamento térmico em tubo de espuma elastomérica com furo de 25mm</t>
  </si>
  <si>
    <t>16.3.3</t>
  </si>
  <si>
    <t>TUBO PVC, SERIE NORMAL, ESGOTO PREDIAL, DN 40 MM, FORNECIDO E INSTALADO  EM RAMAL DE DESCARGA OU RAMAL DE ESGOTO SANITÁRIO. AF_08/2022</t>
  </si>
  <si>
    <t>16.3.4</t>
  </si>
  <si>
    <t>TUBO EM COBRE FLEXÍVEL, DN 1/4", COM ISOLAMENTO, INSTALADO EM FORRO, PARA RAMAL DE ALIMENTAÇÃO DE AR CONDICIONADO, INCLUSO FIXADOR. AF_11/2021</t>
  </si>
  <si>
    <t>16.3.5</t>
  </si>
  <si>
    <t>TUBO EM COBRE FLEXÍVEL, DN 3/8", COM ISOLAMENTO, INSTALADO EM FORRO, PARA RAMAL DE ALIMENTAÇÃO DE AR CONDICIONADO, INCLUSO FIXADOR. AF_11/2021</t>
  </si>
  <si>
    <t>16.3.6</t>
  </si>
  <si>
    <t>TUBO EM COBRE FLEXÍVEL, DN 1/2", COM ISOLAMENTO, INSTALADO EM FORRO, PARA RAMAL DE ALIMENTAÇÃO DE AR CONDICIONADO, INCLUSO FIXADOR. AF_11/2021</t>
  </si>
  <si>
    <t>16.3.7</t>
  </si>
  <si>
    <t>TUBO EM COBRE FLEXÍVEL, DN 5/8", COM ISOLAMENTO, INSTALADO EM FORRO, PARA RAMAL DE ALIMENTAÇÃO DE AR CONDICIONADO, INCLUSO FIXADOR. AF_11/2021</t>
  </si>
  <si>
    <t>16.3.8</t>
  </si>
  <si>
    <t>SUPORTE PARA DUTO EM CHAPA GALVANIZADA BITOLA 26, EM PERFILADO COM COMPRIMENTO DE 35 CM FIXADO EM LAJE, POR METRO DE DUTO FIXADO. AF_09/2023</t>
  </si>
  <si>
    <t>16.3.9</t>
  </si>
  <si>
    <t>Duto flexível aluminizado, seção circular de 10cm (4"), com isolamento térmico em lã de vidro</t>
  </si>
  <si>
    <t>16.3.10</t>
  </si>
  <si>
    <t>DUTO FABRICADO EM PAINEIS PRÉ ISOLADOS COM 20mm DE ESPESSURA DE ESPUMA RIGIDA DE POLIURETANO, REVESTIDO NAS DUAS FACES COM LAMINA DE ALUMINIO GOFRADO E PELICULA DE PROTEÇÃO CONTRA FUNGOS E BACTERIAS</t>
  </si>
  <si>
    <t>16.4</t>
  </si>
  <si>
    <t>SISTEMA DE ENERGIA SOLAR</t>
  </si>
  <si>
    <t>16.4.1</t>
  </si>
  <si>
    <t>Sistema completo de energia solar fotovoltaica, potência 30,25Kwp, composta por 55 módulos - JA Solar 550W (placas coletoras), área necessária para a instalação do sistema 195,00m2, monitoramento em tempo real via APP, produção esperada de 3.723 Kwh/mês - 44.678Kwh/ano,  conforme projeto, instalado (und=módulo)</t>
  </si>
  <si>
    <t>16.5</t>
  </si>
  <si>
    <t>SISTEMA DE PREVENÇÃO E COMBATE À INCÊNDIO</t>
  </si>
  <si>
    <t>16.5.1</t>
  </si>
  <si>
    <t>Extintor de incêndio portátil de pó químico ABC com capacidade 2A-20B:C (6 kg), inclusive suporte de parede universal,inclusive parafuso e bucha S8, exclusive placa sinalizadora em PVC fotoluminescente e pintura de sinalização</t>
  </si>
  <si>
    <t>16.5.2</t>
  </si>
  <si>
    <t>Placa de sinalização de segurança contra incêndio - alerta, triangular, base de *30* cm, em PVC *2* mm anti-chamas (símbolos, cores e pictogramas conforme NBR 16820)</t>
  </si>
  <si>
    <t>16.5.3</t>
  </si>
  <si>
    <t>Placa de sinalizacao de seguranca contra incendio, fotoluminescente quadrada, *14 x 14* cm, em PVC *2* mm anti-chamas (simbolos, cores e pictogramas conforme NBR 16820)</t>
  </si>
  <si>
    <t>16.5.4</t>
  </si>
  <si>
    <t>Placa de sinalização de segurança CODIGO 14 - 315/158(NBR 13.434); CÓDIGO S3(NT 14/2010-ES) ("SAIDA DE EMERGÊNCIA" - seta vertical)</t>
  </si>
  <si>
    <t>16.5.5</t>
  </si>
  <si>
    <t>Ponto para iluminação de emergência completo, inclusive bloco autônomo de iluminação 2x9W com tomada universal</t>
  </si>
  <si>
    <t>16.6</t>
  </si>
  <si>
    <t>SISTEMA DE PROTEÇÃO CONTRA DESCARGAS ATMOSFÉRICAS</t>
  </si>
  <si>
    <t>16.6.1</t>
  </si>
  <si>
    <t>HASTE DE ATERRAMENTO, DIÂMETRO 3/4", COM 3 METROS - FORNECIMENTO E INSTALAÇÃO. AF_08/2023</t>
  </si>
  <si>
    <t>16.6.2</t>
  </si>
  <si>
    <t>CAIXA DE INSPEÇÃO PARA ATERRAMENTO, CIRCULAR, EM POLIETILENO, DIÂMETRO INTERNO = 0,3 M. AF_12/2020</t>
  </si>
  <si>
    <t>16.6.3</t>
  </si>
  <si>
    <t>CAPTOR TIPO FRANKLIN PARA SPDA - FORNECIMENTO E INSTALAÇÃO. AF_08/2023</t>
  </si>
  <si>
    <t>16.6.4</t>
  </si>
  <si>
    <t>Barra chata em alumínio 7/8"x1/8" (70mm²), com furos diâmetro 7 mm ref. TEL-771, marca de referência Termotécnica ou equivalente</t>
  </si>
  <si>
    <t>16.6.5</t>
  </si>
  <si>
    <t>Cabo de cobre nú 35mm2, ref. TEL 5735, marca de referência Termotécnica ou equivalente</t>
  </si>
  <si>
    <t>16.6.6</t>
  </si>
  <si>
    <t>CONECTOR SPLIT-BOLT, PARA SPDA, PARA CABOS ATÉ 35 MM2 - FORNECIMENTO E INSTALAÇÃO. AF_08/2023</t>
  </si>
  <si>
    <t>16.6.7</t>
  </si>
  <si>
    <t>INSTALAÇÃO DE SINALIZADOR NOTURNO LED. AF_03/2024</t>
  </si>
  <si>
    <t>16.6.8</t>
  </si>
  <si>
    <t>Conector de medição em latão com 4 parafusos para cabos de 16 a 50 mm2, ref. TEL-562, Termotécnica ou equivalente</t>
  </si>
  <si>
    <t>16.6.9</t>
  </si>
  <si>
    <t>ABRACADEIRA GUIA P/ MASTRO REFORCADA P/ 1 DESCIDA 2" - TEL-350</t>
  </si>
  <si>
    <t>16.6.10</t>
  </si>
  <si>
    <t>16.6.11</t>
  </si>
  <si>
    <t>TUBO DE AÇO GALVANIZADO COM COSTURA, CLASSE MÉDIA, DN 50 (2"), CONEXÃO ROSQUEADA, INSTALADO EM PRUMADAS - FORNECIMENTO E INSTALAÇÃO. AF_10/2020</t>
  </si>
  <si>
    <t>16.6.12</t>
  </si>
  <si>
    <t>MASTRO 1 ½", COM 3 METROS, PARA SPDA - FORNECIMENTO E INSTALAÇÃO. AF_08/2023</t>
  </si>
  <si>
    <t>16.6.13</t>
  </si>
  <si>
    <t xml:space="preserve">COLAR TOMADA PVC, COM TRAVAS, SAIDA COM ROSCA, DE 32 MM X 1/2" OU 32 MM X 3/4", PARA LIGACAO PREDIAL DE AGUA                                                                                                                                                    </t>
  </si>
  <si>
    <t xml:space="preserve">UN    </t>
  </si>
  <si>
    <t>16.6.14</t>
  </si>
  <si>
    <t>PARAFUSO AUTOATARRACHANTE DIM 4.2X32MM REF TEL5333</t>
  </si>
  <si>
    <t>16.6.15</t>
  </si>
  <si>
    <t xml:space="preserve">BUCHA DE NYLON SEM ABA S6                                                                                                                                                                              </t>
  </si>
  <si>
    <t>16.7</t>
  </si>
  <si>
    <t>GASES MEDICINAIS</t>
  </si>
  <si>
    <t>16.7.1</t>
  </si>
  <si>
    <t>TUBO EM COBRE RÍGIDO, DN 15 MM, CLASSE A, SEM ISOLAMENTO, INSTALADO EM RAMAL E SUB-RAMAL DE GÁS MEDICINAL - FORNECIMENTO E INSTALAÇÃO. AF_04/2022</t>
  </si>
  <si>
    <t>16.7.2</t>
  </si>
  <si>
    <t>TÊ EM COBRE, DN 15 MM, SEM ANEL DE SOLDA, INSTALADO EM RAMAL E SUB-RAMAL DE GÁS MEDICINAL - FORNECIMENTO E INSTALAÇÃO. AF_04/2022</t>
  </si>
  <si>
    <t>16.7.3</t>
  </si>
  <si>
    <t>COTOVELO EM COBRE, DN 15 MM, 90 GRAUS, SEM ANEL DE SOLDA, INSTALADO EM RAMAL E SUB-RAMAL DE GÁS MEDICINAL - FORNECIMENTO E INSTALAÇÃO. AF_04/2022</t>
  </si>
  <si>
    <t>16.7.4</t>
  </si>
  <si>
    <t>Central manifold para cilindros 2 x 2 para oxigênio, ar comprimido e óxido nitroso com serpentina e sem válvula de alta Pressão</t>
  </si>
  <si>
    <t>un</t>
  </si>
  <si>
    <t>16.7.5</t>
  </si>
  <si>
    <t>ABRIGO PARA CILINDROS  , EXEC. EM ALV BLOCO CONCRETO, DIM.1.90X0,40X2.00M</t>
  </si>
  <si>
    <t>APARELHOS HIDROSSANITÁRIOS</t>
  </si>
  <si>
    <t>17.1</t>
  </si>
  <si>
    <t>LOUÇAS</t>
  </si>
  <si>
    <t>17.1.1</t>
  </si>
  <si>
    <t>LAVATÓRIO LOUÇA BRANCA SUSPENSO, 29,5 X 39CM OU EQUIVALENTE, PADRÃO POPULAR - FORNECIMENTO E INSTALAÇÃO. AF_01/2020</t>
  </si>
  <si>
    <t>17.1.2</t>
  </si>
  <si>
    <t>CUBA DE EMBUTIR OVAL EM LOUÇA BRANCA, 35 X 50CM OU EQUIVALENTE, INCLUSO VÁLVULA E SIFÃO TIPO GARRAFA EM METAL CROMADO - FORNECIMENTO E INSTALAÇÃO. AF_01/2020</t>
  </si>
  <si>
    <t>17.1.3</t>
  </si>
  <si>
    <t>TANQUE DE LOUÇA BRANCA COM COLUNA, 30L OU EQUIVALENTE, INCLUSO SIFÃO FLEXÍVEL EM PVC, VÁLVULA PLÁSTICA E TORNEIRA DE METAL CROMADO PADRÃO POPULAR - FORNECIMENTO E INSTALAÇÃO. AF_01/2020</t>
  </si>
  <si>
    <t>17.1.4</t>
  </si>
  <si>
    <t>VASO SANITARIO SIFONADO CONVENCIONAL PARA PCD SEM FURO FRONTAL COM LOUÇA BRANCA SEM ASSENTO, INCLUSO CONJUNTO DE LIGAÇÃO PARA BACIA SANITÁRIA AJUSTÁVEL - FORNECIMENTO E INSTALAÇÃO. AF_01/2020</t>
  </si>
  <si>
    <t>17.1.5</t>
  </si>
  <si>
    <t>SABONETEIRA PLASTICA TIPO DISPENSER PARA SABONETE LIQUIDO COM RESERVATORIO 800 A 1500 ML, INCLUSO FIXAÇÃO. AF_01/2020</t>
  </si>
  <si>
    <t>17.1.6</t>
  </si>
  <si>
    <t>ASSENTO SANITÁRIO CONVENCIONAL - FORNECIMENTO E INSTALACAO. AF_01/2020</t>
  </si>
  <si>
    <t>17.2</t>
  </si>
  <si>
    <t>BANCADAS</t>
  </si>
  <si>
    <t>17.2.1</t>
  </si>
  <si>
    <t>BANCADA DE GRANITO CINZA POLIDO, DE 1,50 X 0,60 M, PARA PIA DE COZINHA -  FORNECIMENTO E INSTALAÇÃO. AF_01/2020</t>
  </si>
  <si>
    <t>17.3</t>
  </si>
  <si>
    <t>TORNEIRAS, REGISTROS, VÁLVULAS E METAIS</t>
  </si>
  <si>
    <t>17.3.1</t>
  </si>
  <si>
    <t>TORNEIRA CROMADA 1/2 OU 3/4 PARA TANQUE, PADRÃO MÉDIO - FORNECIMENTO E INSTALAÇÃO. AF_01/2020</t>
  </si>
  <si>
    <t>17.3.2</t>
  </si>
  <si>
    <t>TORNEIRA CROMADA DE MESA PARA LAVATORIO, TIPO MONOCOMANDO. AF_01/2020</t>
  </si>
  <si>
    <t>17.3.3</t>
  </si>
  <si>
    <t>TORNEIRA CROMADA TUBO MÓVEL, DE MESA, 1/2 OU 3/4, PARA PIA DE COZINHA, PADRÃO ALTO - FORNECIMENTO E INSTALAÇÃO. AF_01/2020</t>
  </si>
  <si>
    <t>17.3.4</t>
  </si>
  <si>
    <t>REGISTRO DE GAVETA BRUTO, LATÃO, ROSCÁVEL, 3/4" - FORNECIMENTO E INSTALAÇÃO. AF_08/2021</t>
  </si>
  <si>
    <t>17.3.5</t>
  </si>
  <si>
    <t>REGISTRO DE GAVETA BRUTO, LATÃO, ROSCÁVEL, 1" - FORNECIMENTO E INSTALAÇÃO. AF_08/2021</t>
  </si>
  <si>
    <t>17.3.6</t>
  </si>
  <si>
    <t>REGISTRO DE GAVETA BRUTO, LATÃO, ROSCÁVEL, 1 1/2" - FORNECIMENTO E INSTALAÇÃO. AF_08/2021</t>
  </si>
  <si>
    <t>17.3.7</t>
  </si>
  <si>
    <t>REGISTRO DE GAVETA BRUTO, LATÃO, ROSCÁVEL, 3/4", COM ACABAMENTO E CANOPLA CROMADOS - FORNECIMENTO E INSTALAÇÃO. AF_08/2021</t>
  </si>
  <si>
    <t>17.3.8</t>
  </si>
  <si>
    <t>REGISTRO DE ESFERA, PVC, ROSCÁVEL, COM VOLANTE, 3/4" - FORNECIMENTO E INSTALAÇÃO. AF_08/2021</t>
  </si>
  <si>
    <t>17.3.9</t>
  </si>
  <si>
    <t>REGISTRO DE PRESSÃO BRUTO, LATÃO, ROSCÁVEL, 3/4", COM ACABAMENTO E CANOPLA CROMADOS - FORNECIMENTO E INSTALAÇÃO. AF_08/2021</t>
  </si>
  <si>
    <t>17.4</t>
  </si>
  <si>
    <t>OUTROS APARELHOS</t>
  </si>
  <si>
    <t>17.4.1</t>
  </si>
  <si>
    <t>CUBA DE EMBUTIR DE AÇO INOXIDÁVEL MÉDIA, INCLUSO VÁLVULA TIPO AMERICANA E SIFÃO TIPO GARRAFA EM METAL CROMADO - FORNECIMENTO E INSTALAÇÃO. AF_01/2020</t>
  </si>
  <si>
    <t>17.4.2</t>
  </si>
  <si>
    <t>CUBA DE EMBUTIR RETANGULAR DE AÇO INOXIDÁVEL, 46 X 30 X 12 CM - FORNECIMENTO E INSTALAÇÃO. AF_01/2020</t>
  </si>
  <si>
    <t>17.4.3</t>
  </si>
  <si>
    <t>SIFÃO DO TIPO GARRAFA EM METAL CROMADO 1 X 1.1/2 - FORNECIMENTO E INSTALAÇÃO. AF_01/2020</t>
  </si>
  <si>
    <t>17.4.4</t>
  </si>
  <si>
    <t>BARRA DE APOIO RETA, EM ACO INOX POLIDO, COMPRIMENTO 60CM, FIXADA NA PAREDE - FORNECIMENTO E INSTALAÇÃO. AF_01/2020</t>
  </si>
  <si>
    <t>UM</t>
  </si>
  <si>
    <t>17.4.5</t>
  </si>
  <si>
    <t>BARRA DE APOIO RETA, EM ACO INOX POLIDO, COMPRIMENTO 80 CM,  FIXADA NA PAREDE - FORNECIMENTO E INSTALAÇÃO. AF_01/2020</t>
  </si>
  <si>
    <t>17.4.6</t>
  </si>
  <si>
    <t>BARRA DE APOIO LATERAL ARTICULADA, COM TRAVA, EM ACO INOX POLIDO, FIXADA NA PAREDE - FORNECIMENTO E INSTALAÇÃO. AF_01/2020</t>
  </si>
  <si>
    <t>17.4.7</t>
  </si>
  <si>
    <t>BARRA DE APOIO EM "L", EM ACO INOX POLIDO 80 X 80 CM, FIXADA NA PAREDE - FORNECIMENTO E INSTALACAO. AF_01/2020</t>
  </si>
  <si>
    <t>17.4.8</t>
  </si>
  <si>
    <t>CAIXA D´ÁGUA EM POLIETILENO, 2000 LITROS - FORNECIMENTO E INSTALAÇÃO. AF_06/2021</t>
  </si>
  <si>
    <t>17.4.9</t>
  </si>
  <si>
    <t>CHUVEIRO ELÉTRICO COMUM CORPO PLÁSTICO, TIPO DUCHA FORNECIMENTO E INSTALAÇÃO. AF_01/2020</t>
  </si>
  <si>
    <t>APARELHOS ELÉTRICOS</t>
  </si>
  <si>
    <t>18.1</t>
  </si>
  <si>
    <t>LUMINÁRIAS</t>
  </si>
  <si>
    <t>18.1.1</t>
  </si>
  <si>
    <t>LUMINÁRIA DUPLA TIPO CALHA, DE SOBREPOR, COM 4 LÂMPADAS TUBULARES FLUORESCENTES DE 18 W,COM REATORES DE PARTIDA RÁPIDA - FORNECIMENTO E INSTALAÇÃO. AF_02/2020</t>
  </si>
  <si>
    <t>18.1.2</t>
  </si>
  <si>
    <t>LUMINÁRIA TIPO CALHA, DE SOBREPOR, COM 2 LÂMPADAS TUBULARES FLUORESCENTES DE 18 W, COM REATOR DE PARTIDA RÁPIDA - FORNECIMENTO E INSTALAÇÃO. AF_02/2020</t>
  </si>
  <si>
    <t>18.1.3</t>
  </si>
  <si>
    <t>LUMINÁRIA TIPO CALHA, DE SOBREPOR, COM 2 LÂMPADAS TUBULARES FLUORESCENTES DE 36 W, COM REATOR DE PARTIDA RÁPIDA - FORNECIMENTO E INSTALAÇÃO. AF_02/2020</t>
  </si>
  <si>
    <t>18.1.4</t>
  </si>
  <si>
    <t>LUMINÁRIA TIPO ESPETO PARA JARDIM COM LÂMPADA LED 18,5 W</t>
  </si>
  <si>
    <t>18.1.5</t>
  </si>
  <si>
    <t>LUMINÁRIA TIPO ESPETO PARA JARDIM COM LÂMPADA LED 6,5 W</t>
  </si>
  <si>
    <t>18.1.6</t>
  </si>
  <si>
    <t xml:space="preserve">LUMINÁRIA DE EMBUTIR EM SOLO COM POTÊNCIA DE 18W FLUXO LUMINOSO DE 800 LUMENS E TEMPERATURA DE COR 3000K (BRANCO QUENTE)
</t>
  </si>
  <si>
    <t>18.1.7</t>
  </si>
  <si>
    <t xml:space="preserve">LUMINÁRIA DE EMBUTIR EM SOLO COM POTÊNCIA DE 10W
FLUXO LUMINOSO ADEQUADO PARA ILUMINAÇÃO DIRECIONADA, IDEAL PARA ÁREAS EXTERNAS COMO JARDINS E CALÇADAS
</t>
  </si>
  <si>
    <t>18.1.8</t>
  </si>
  <si>
    <t>FITA DE LED COM FONTE BIVOLT COM POTÊNCIA DE 150 W E SAÍDA DE 24 V , 5M, 3000K (BRANCO QUENTE), TIPO FITA TENSÃO DE REDE DOUBLE LINE ECO 10W/M IP67 – STELLA OU SIMILAR</t>
  </si>
  <si>
    <t>18.1.9</t>
  </si>
  <si>
    <t>POSTE DECORATIVO 2 PÉTALAS, EM AÇO GALVANIZADO COM DIFUSOR EM VIDRO TRANSPARENTE TEMPERADO, COM 3M/4M, INCLUSIVE LÂMPADA DE LED 50W</t>
  </si>
  <si>
    <t>18.1.10</t>
  </si>
  <si>
    <t>REFLETOR SLIM LED 100W DE POTÊNCIA, BRANCO FRIO, 6500K, AUTOVOLT, MARCA G-LIGHT OU SIMILAR</t>
  </si>
  <si>
    <t>18.2</t>
  </si>
  <si>
    <t>INTERRUPTORES, TOMADAS E PLACAS</t>
  </si>
  <si>
    <t>18.2.1</t>
  </si>
  <si>
    <t>TOMADA MÉDIA DE EMBUTIR (1 MÓDULO), 2P+T 10 A, INCLUINDO SUPORTE E PLACA - FORNECIMENTO E INSTALAÇÃO. AF_03/2023</t>
  </si>
  <si>
    <t>18.2.2</t>
  </si>
  <si>
    <t>TOMADA MÉDIA DE EMBUTIR (1 MÓDULO), 2P+T 20 A, INCLUINDO SUPORTE E PLACA - FORNECIMENTO E INSTALAÇÃO. AF_03/2023</t>
  </si>
  <si>
    <t>18.2.3</t>
  </si>
  <si>
    <t>TOMADA MÉDIA DE EMBUTIR (2 MÓDULOS), 2P+T 10 A, INCLUINDO SUPORTE E PLACA - FORNECIMENTO E INSTALAÇÃO. AF_03/2023</t>
  </si>
  <si>
    <t>18.2.4</t>
  </si>
  <si>
    <t>INTERRUPTOR SIMPLES (1 MÓDULO), 10A/250V, INCLUINDO SUPORTE E PLACA - FORNECIMENTO E INSTALAÇÃO. AF_03/2023</t>
  </si>
  <si>
    <t>18.2.5</t>
  </si>
  <si>
    <t>INTERRUPTOR PARALELO (1 MÓDULO), 10A/250V, INCLUINDO SUPORTE E PLACA - FORNECIMENTO E INSTALAÇÃO. AF_03/2023</t>
  </si>
  <si>
    <t>18.2.6</t>
  </si>
  <si>
    <t>INTERRUPTOR BIPOLAR (1 MÓDULO), 10A/250V, INCLUINDO SUPORTE E PLACA - FORNECIMENTO E INSTALAÇÃO. AF_03/2023</t>
  </si>
  <si>
    <t>18.2.7</t>
  </si>
  <si>
    <t>INTERRUPTOR SIMPLES (3 MÓDULOS), 10A/250V, SEM SUPORTE E SEM PLACA - FORNECIMENTO E INSTALAÇÃO. AF_03/2023</t>
  </si>
  <si>
    <t>PINTURA</t>
  </si>
  <si>
    <t>19.1</t>
  </si>
  <si>
    <t>SOBRE PAREDES E FORROS</t>
  </si>
  <si>
    <t>19.1.1</t>
  </si>
  <si>
    <t>EMASSAMENTO COM MASSA LÁTEX, APLICAÇÃO EM PAREDE, DUAS DEMÃOS, LIXAMENTO MANUAL. AF_04/2023</t>
  </si>
  <si>
    <t>19.1.2</t>
  </si>
  <si>
    <t>EMASSAMENTO COM MASSA LÁTEX, APLICAÇÃO EM TETO, DUAS DEMÃOS, LIXAMENTO MANUAL. AF_04/2023</t>
  </si>
  <si>
    <t>19.1.3</t>
  </si>
  <si>
    <t>PINTURA LÁTEX ACRÍLICA PREMIUM, APLICAÇÃO MANUAL EM TETO, DUAS DEMÃOS. AF_04/2023</t>
  </si>
  <si>
    <t>19.1.4</t>
  </si>
  <si>
    <t>PINTURA LÁTEX ACRÍLICA PREMIUM, APLICAÇÃO MANUAL EM PAREDES, DUAS DEMÃOS. AF_04/2023</t>
  </si>
  <si>
    <t>19.2</t>
  </si>
  <si>
    <t>SOBRE MADEIRA</t>
  </si>
  <si>
    <t>19.2.1</t>
  </si>
  <si>
    <t>APLICAÇÃO MASSA ACRÍLICA PARA MADEIRA, PARA PINTURA COM TINTA DE ACABAMENTO (PIGMENTADA). AF_01/2021</t>
  </si>
  <si>
    <t>19.2.2</t>
  </si>
  <si>
    <t>PINTURA TINTA DE ACABAMENTO (PIGMENTADA) ESMALTE SINTÉTICO ACETINADO EM MADEIRA, 2 DEMÃOS. AF_01/2021</t>
  </si>
  <si>
    <t>19.3</t>
  </si>
  <si>
    <t>SOBRE METAL</t>
  </si>
  <si>
    <t>19.3.1</t>
  </si>
  <si>
    <t>PINTURA COM TINTA ALQUÍDICA DE FUNDO (TIPO ZARCÃO) APLICADA A ROLO OU PINCEL SOBRE SUPERFÍCIES METÁLICAS (EXCETO PERFIL) EXECUTADO EM OBRA (POR DEMÃO). AF_01/2020</t>
  </si>
  <si>
    <t>19.3.2</t>
  </si>
  <si>
    <t>PINTURA COM TINTA ALQUÍDICA DE ACABAMENTO (ESMALTE SINTÉTICO ACETINADO) APLICADA A ROLO OU PINCEL SOBRE SUPERFÍCIES METÁLICAS (EXCETO PERFIL) EXECUTADO EM OBRA (POR DEMÃO). AF_01/2020</t>
  </si>
  <si>
    <t>SERVIÇOS COMPLEMENTARES</t>
  </si>
  <si>
    <t>20.1</t>
  </si>
  <si>
    <t>TRATAMENTO, CONSERVAÇÃO E LIMPEZA</t>
  </si>
  <si>
    <t>20.1.1</t>
  </si>
  <si>
    <t>LIMPEZA DE PISO CERÂMICO OU PORCELANATO UTILIZANDO DETERGENTE NEUTRO E ESCOVAÇÃO MANUAL. AF_04/2019</t>
  </si>
  <si>
    <t>20.1.2</t>
  </si>
  <si>
    <t>LIMPEZA DE REVESTIMENTO CERÂMICO EM PAREDE UTILIZANDO DETERGENTE NEUTRO E ESCOVAÇÃO MANUAL. AF_04/2019</t>
  </si>
  <si>
    <t>20.2</t>
  </si>
  <si>
    <t>20.2.1</t>
  </si>
  <si>
    <t xml:space="preserve">BARRA ANTIPANICO DUPLA, CEGA EM LADO OPOSTO, COR CINZA	</t>
  </si>
  <si>
    <t>20.2.2</t>
  </si>
  <si>
    <t>Brise em madeira pau d' arco, com réguas cantos abaulados 10 x 2cm, protegidas duas demãos de sparlack cetol deck semi-brilho, em todas as faces, antes do assentamento</t>
  </si>
  <si>
    <t>20.2.3</t>
  </si>
  <si>
    <t>BANCO ARTICULADO, EM ACO INOX, PARA PCD, FIXADO NA PAREDE - FORNECIMENTO E INSTALAÇÃO. AF_01/2020</t>
  </si>
  <si>
    <t>20.2.4</t>
  </si>
  <si>
    <t>INSTALAÇÃO DE BANCO METÁLICO COM ENCOSTO, 1,60 M DE COMPRIMENTO, EM TUBO DE AÇO CARBONO COM PINTURA ELETROSTÁTICA, SOBRE PISO DE CONCRETO EXISTENTE. AF_11/2021</t>
  </si>
  <si>
    <t>20.2.5</t>
  </si>
  <si>
    <t>PLANTIO DE GRAMA ESMERALDA OU SÃO CARLOS OU CURITIBANA, EM PLACAS. AF_.05/2022</t>
  </si>
  <si>
    <t>20.2.6</t>
  </si>
  <si>
    <t>PLANTIO DE ÁRVORE ORNAMENTAL COM ALTURA DE MUDA MENOR OU IGUAL A 2,00M. AF_05/2018</t>
  </si>
  <si>
    <t>20.2.7</t>
  </si>
  <si>
    <t>Exaustor para banheiro, bivolt, ref.: C 80 A, da Ventokit ou similar - fornecimento e instalação</t>
  </si>
  <si>
    <t>TOTAIS</t>
  </si>
  <si>
    <t xml:space="preserve">Valor pactuado em contrato: </t>
  </si>
  <si>
    <t>POSIÇÃO FINANCEIRA DO CONTRATO</t>
  </si>
  <si>
    <t>% ACUMULADO</t>
  </si>
  <si>
    <t xml:space="preserve">ACUMULADO           </t>
  </si>
  <si>
    <t>%SALDO</t>
  </si>
  <si>
    <t xml:space="preserve">SALDO                     </t>
  </si>
  <si>
    <t>__________________________________________________</t>
  </si>
  <si>
    <t>JHONATAN DE OLIVEIRA RECKEL</t>
  </si>
  <si>
    <t>Engenheiro Civil</t>
  </si>
  <si>
    <t>CREA ES 50835/D</t>
  </si>
  <si>
    <t>Fiscal da Obra</t>
  </si>
  <si>
    <t>PREFEITURA MUNICIPAL DE SÃO ROQUE DO CANAÃ</t>
  </si>
  <si>
    <t>MEMÓRIA DE CÁLCULO 4ª MEDIÇÃO</t>
  </si>
  <si>
    <r>
      <rPr>
        <b/>
        <sz val="12"/>
        <rFont val="Times New Roman"/>
        <family val="1"/>
        <charset val="1"/>
      </rPr>
      <t xml:space="preserve">OBRA: </t>
    </r>
    <r>
      <rPr>
        <sz val="10"/>
        <rFont val="Arial"/>
        <family val="2"/>
        <charset val="1"/>
      </rPr>
      <t>CONSTRUÇÃO DA UNIDADE BÁSICA DE SAÚDE DE SÃO JACINTO</t>
    </r>
  </si>
  <si>
    <r>
      <rPr>
        <b/>
        <sz val="12"/>
        <rFont val="Times New Roman"/>
        <family val="1"/>
        <charset val="1"/>
      </rPr>
      <t>LOCAL:</t>
    </r>
    <r>
      <rPr>
        <sz val="10"/>
        <rFont val="Arial"/>
        <family val="2"/>
        <charset val="1"/>
      </rPr>
      <t xml:space="preserve"> </t>
    </r>
    <r>
      <rPr>
        <b/>
        <sz val="10"/>
        <rFont val="Arial"/>
        <family val="2"/>
        <charset val="1"/>
      </rPr>
      <t xml:space="preserve"> </t>
    </r>
    <r>
      <rPr>
        <sz val="10"/>
        <rFont val="Arial"/>
        <family val="2"/>
        <charset val="1"/>
      </rPr>
      <t xml:space="preserve">RUA LUIZ SIMONASSI, S/N, SÃO JACINTO, SÃO ROQUE DO CANAÃ/ES </t>
    </r>
  </si>
  <si>
    <t>DESCRIÇÃO</t>
  </si>
  <si>
    <r>
      <rPr>
        <sz val="12"/>
        <rFont val="Times New Roman"/>
        <family val="1"/>
        <charset val="1"/>
      </rPr>
      <t xml:space="preserve">Valor da 4ª medição sem adm Local / (Valor do contrato-adm local) = R$ </t>
    </r>
    <r>
      <rPr>
        <sz val="12"/>
        <color rgb="FF000000"/>
        <rFont val="Times New Roman"/>
        <family val="1"/>
        <charset val="1"/>
      </rPr>
      <t>53.446,15</t>
    </r>
    <r>
      <rPr>
        <sz val="12"/>
        <rFont val="Times New Roman"/>
        <family val="1"/>
        <charset val="1"/>
      </rPr>
      <t xml:space="preserve"> / R$ </t>
    </r>
    <r>
      <rPr>
        <sz val="12"/>
        <color rgb="FF000000"/>
        <rFont val="Times New Roman"/>
        <family val="1"/>
        <charset val="1"/>
      </rPr>
      <t>1.684.349,59</t>
    </r>
    <r>
      <rPr>
        <sz val="12"/>
        <rFont val="Times New Roman"/>
        <family val="1"/>
        <charset val="1"/>
      </rPr>
      <t xml:space="preserve">.:                   </t>
    </r>
    <r>
      <rPr>
        <sz val="12"/>
        <color rgb="FF000000"/>
        <rFont val="Times New Roman"/>
        <family val="1"/>
        <charset val="1"/>
      </rPr>
      <t>0,0317310326328489</t>
    </r>
    <r>
      <rPr>
        <sz val="12"/>
        <rFont val="Times New Roman"/>
        <family val="1"/>
        <charset val="1"/>
      </rPr>
      <t xml:space="preserve"> und x 2,40.: </t>
    </r>
    <r>
      <rPr>
        <sz val="12"/>
        <color rgb="FF000000"/>
        <rFont val="Times New Roman"/>
        <family val="1"/>
        <charset val="1"/>
      </rPr>
      <t>0,0761544783188373.</t>
    </r>
  </si>
  <si>
    <r>
      <rPr>
        <sz val="12"/>
        <rFont val="Times New Roman"/>
        <family val="1"/>
        <charset val="1"/>
      </rPr>
      <t xml:space="preserve">Valor da 4ª medição sem adm Local / (Valor do contrato-adm local) = R$ R$ </t>
    </r>
    <r>
      <rPr>
        <sz val="12"/>
        <color rgb="FF000000"/>
        <rFont val="Times New Roman"/>
        <family val="1"/>
        <charset val="1"/>
      </rPr>
      <t>53.446,15</t>
    </r>
    <r>
      <rPr>
        <sz val="12"/>
        <rFont val="Times New Roman"/>
        <family val="1"/>
        <charset val="1"/>
      </rPr>
      <t xml:space="preserve"> / R$ </t>
    </r>
    <r>
      <rPr>
        <sz val="12"/>
        <color rgb="FF000000"/>
        <rFont val="Times New Roman"/>
        <family val="1"/>
        <charset val="1"/>
      </rPr>
      <t>1.684.349,59</t>
    </r>
    <r>
      <rPr>
        <sz val="12"/>
        <rFont val="Times New Roman"/>
        <family val="1"/>
        <charset val="1"/>
      </rPr>
      <t xml:space="preserve">.:                   </t>
    </r>
    <r>
      <rPr>
        <sz val="12"/>
        <color rgb="FF000000"/>
        <rFont val="Times New Roman"/>
        <family val="1"/>
        <charset val="1"/>
      </rPr>
      <t>0,0317310326328489</t>
    </r>
    <r>
      <rPr>
        <sz val="12"/>
        <rFont val="Times New Roman"/>
        <family val="1"/>
        <charset val="1"/>
      </rPr>
      <t xml:space="preserve"> und x 2,40.: </t>
    </r>
    <r>
      <rPr>
        <sz val="12"/>
        <color rgb="FF000000"/>
        <rFont val="Times New Roman"/>
        <family val="1"/>
        <charset val="1"/>
      </rPr>
      <t xml:space="preserve">0,0761544783188373. </t>
    </r>
  </si>
  <si>
    <r>
      <rPr>
        <sz val="12"/>
        <rFont val="Times New Roman"/>
        <family val="1"/>
        <charset val="1"/>
      </rPr>
      <t xml:space="preserve">Valor da 4ª medição sem adm Local / (Valor do contrato-adm local) = R$ R$ </t>
    </r>
    <r>
      <rPr>
        <sz val="12"/>
        <color rgb="FF000000"/>
        <rFont val="Times New Roman"/>
        <family val="1"/>
        <charset val="1"/>
      </rPr>
      <t>53.446,15</t>
    </r>
    <r>
      <rPr>
        <sz val="12"/>
        <rFont val="Times New Roman"/>
        <family val="1"/>
        <charset val="1"/>
      </rPr>
      <t xml:space="preserve"> / R$ </t>
    </r>
    <r>
      <rPr>
        <sz val="12"/>
        <color rgb="FF000000"/>
        <rFont val="Times New Roman"/>
        <family val="1"/>
        <charset val="1"/>
      </rPr>
      <t>1.684.349,59</t>
    </r>
    <r>
      <rPr>
        <sz val="12"/>
        <rFont val="Times New Roman"/>
        <family val="1"/>
        <charset val="1"/>
      </rPr>
      <t xml:space="preserve">.:                   </t>
    </r>
    <r>
      <rPr>
        <sz val="12"/>
        <color rgb="FF000000"/>
        <rFont val="Times New Roman"/>
        <family val="1"/>
        <charset val="1"/>
      </rPr>
      <t>0,0317310326328489</t>
    </r>
    <r>
      <rPr>
        <sz val="12"/>
        <rFont val="Times New Roman"/>
        <family val="1"/>
        <charset val="1"/>
      </rPr>
      <t xml:space="preserve"> und x 3,00.: </t>
    </r>
    <r>
      <rPr>
        <sz val="12"/>
        <color rgb="FF000000"/>
        <rFont val="Times New Roman"/>
        <family val="1"/>
        <charset val="1"/>
      </rPr>
      <t>0,0951930978985466.</t>
    </r>
  </si>
  <si>
    <t>Para o cálculo da escavação das sapatas foi considerado 10 cm para cada lado</t>
  </si>
  <si>
    <t>Sapatas: 1,20 m x 1,20 m x 0,90 m x 41 sapatas = 53,14 m³ (2ª medição)</t>
  </si>
  <si>
    <t>Vigas Térreo = volume de concreto das vigas do térreo = 20,86 m³ (3ª medição)</t>
  </si>
  <si>
    <t>Nota: A prefeitura realizou a preparação do terreno/limpeza</t>
  </si>
  <si>
    <r>
      <rPr>
        <sz val="12"/>
        <rFont val="Times New Roman"/>
        <family val="1"/>
        <charset val="1"/>
      </rPr>
      <t xml:space="preserve">Volume escavado - volume de concreto: </t>
    </r>
    <r>
      <rPr>
        <sz val="12"/>
        <color rgb="FF000000"/>
        <rFont val="Times New Roman"/>
        <family val="1"/>
        <charset val="1"/>
      </rPr>
      <t>53,14 m³ (Sapatas)</t>
    </r>
    <r>
      <rPr>
        <sz val="12"/>
        <rFont val="Times New Roman"/>
        <family val="1"/>
        <charset val="1"/>
      </rPr>
      <t xml:space="preserve"> - 14,35 m³ (Rodapé) – 3,82 m³ (Arranque h:1,15 m já descontado o rodapé): 34,97 m³</t>
    </r>
  </si>
  <si>
    <t>Vigas Baldrames: 20,86 m³ (faces laterais)</t>
  </si>
  <si>
    <t>Medição 03 (Solicitado.: 20,00 m³)</t>
  </si>
  <si>
    <t>Medição 04 (Solicitado.: 20,00 m³)</t>
  </si>
  <si>
    <t>3ª medição</t>
  </si>
  <si>
    <t>Comp. (m)</t>
  </si>
  <si>
    <t>Peso (Kg)</t>
  </si>
  <si>
    <t>Vigas baldrames: 1.015,00 kg</t>
  </si>
  <si>
    <t>2ª medição</t>
  </si>
  <si>
    <r>
      <rPr>
        <sz val="12"/>
        <rFont val="Times New Roman"/>
        <family val="1"/>
        <charset val="1"/>
      </rPr>
      <t>Sapatas: 445,00 kg (</t>
    </r>
    <r>
      <rPr>
        <sz val="12"/>
        <color rgb="FF000000"/>
        <rFont val="Times New Roman"/>
        <family val="1"/>
        <charset val="1"/>
      </rPr>
      <t>16 unidades x 1,10 x 41 x 0,617 Kg)</t>
    </r>
  </si>
  <si>
    <t>Pilaretes</t>
  </si>
  <si>
    <r>
      <rPr>
        <b/>
        <i/>
        <sz val="11"/>
        <color rgb="FF000000"/>
        <rFont val="Arial"/>
        <family val="2"/>
        <charset val="1"/>
      </rPr>
      <t xml:space="preserve">Comprimento do Arranque x </t>
    </r>
    <r>
      <rPr>
        <b/>
        <sz val="11"/>
        <color rgb="FF000000"/>
        <rFont val="Arial"/>
        <family val="2"/>
        <charset val="1"/>
      </rPr>
      <t>Quant. ferros x 0,617 Kg/m</t>
    </r>
  </si>
  <si>
    <t>Quant. f.</t>
  </si>
  <si>
    <t>P1</t>
  </si>
  <si>
    <t>P2</t>
  </si>
  <si>
    <t>P3</t>
  </si>
  <si>
    <t>P4</t>
  </si>
  <si>
    <t>P5</t>
  </si>
  <si>
    <t>P6</t>
  </si>
  <si>
    <t>P7</t>
  </si>
  <si>
    <t>P8</t>
  </si>
  <si>
    <t>P9</t>
  </si>
  <si>
    <t>8 BARRAS DE ½</t>
  </si>
  <si>
    <t>P10</t>
  </si>
  <si>
    <t>P11</t>
  </si>
  <si>
    <t>P12</t>
  </si>
  <si>
    <t>P13</t>
  </si>
  <si>
    <t>P14</t>
  </si>
  <si>
    <t>P15</t>
  </si>
  <si>
    <t>P16</t>
  </si>
  <si>
    <t>P17</t>
  </si>
  <si>
    <t>P18</t>
  </si>
  <si>
    <t>P19</t>
  </si>
  <si>
    <t>P20</t>
  </si>
  <si>
    <t>P21</t>
  </si>
  <si>
    <t>P22</t>
  </si>
  <si>
    <t>P23</t>
  </si>
  <si>
    <t>P24</t>
  </si>
  <si>
    <t>P25</t>
  </si>
  <si>
    <t>P26</t>
  </si>
  <si>
    <t>P27</t>
  </si>
  <si>
    <t>P28</t>
  </si>
  <si>
    <t>P29</t>
  </si>
  <si>
    <t>P30</t>
  </si>
  <si>
    <t>P31</t>
  </si>
  <si>
    <t>P32</t>
  </si>
  <si>
    <t>P33</t>
  </si>
  <si>
    <t>P34</t>
  </si>
  <si>
    <t>P35</t>
  </si>
  <si>
    <t>P36</t>
  </si>
  <si>
    <t>P37</t>
  </si>
  <si>
    <t>P38</t>
  </si>
  <si>
    <t>P39</t>
  </si>
  <si>
    <t>P40</t>
  </si>
  <si>
    <t>P41</t>
  </si>
  <si>
    <t>Nota: Medição realizada, conforme quantidade real executada.</t>
  </si>
  <si>
    <t>0,20*0,70*3,50: 0,49 m³</t>
  </si>
  <si>
    <t>0,20*0,40*3,50: 0,28 m³</t>
  </si>
  <si>
    <t>Nota: 16 Pilares executados.</t>
  </si>
  <si>
    <t>Laje de Piso: 383,85 m² x 0,06 m²: 23,031 m³</t>
  </si>
  <si>
    <t>Consultório Odontológico: 15,06 m² x 0,06 m²: 0,9036 m³</t>
  </si>
  <si>
    <t>Sanitário PCD: 3,85 m² – Lado Direito x 0,06 m²: 1,231 m³</t>
  </si>
  <si>
    <t>Sanitário PCD: 3,95 m² – Lado Direito x 0,06 m²: 0,237 m³</t>
  </si>
  <si>
    <t>Sanitário PCD: 4,07 m² (Central) x 0,06 m²: 0,2442 m³</t>
  </si>
  <si>
    <t>Sanitário PCD: 4,08 m² (Central) x 0,06 m²: 0,2448 m³</t>
  </si>
  <si>
    <t>Banheiro Funcionários PCD: 6,45 m² – Lado Esquerdo x 0,06 m²: 0,387 m³</t>
  </si>
  <si>
    <t>Banheiro Funcionários PCD: 6,47 m² – Lado Esquerdo x 0,06 m²: 0,3882 m³</t>
  </si>
  <si>
    <t>Banheiro PCD: 6,45 m² – Lado Esquerdo x 0,06 m²: 0,387 m³</t>
  </si>
  <si>
    <t>Área Técnica: 1,61 m²  x 0,06 m²: 0,0966 m³</t>
  </si>
  <si>
    <r>
      <rPr>
        <sz val="12"/>
        <rFont val="Times New Roman"/>
        <family val="1"/>
        <charset val="1"/>
      </rPr>
      <t xml:space="preserve">Nota: </t>
    </r>
    <r>
      <rPr>
        <sz val="12"/>
        <color rgb="FF000000"/>
        <rFont val="Times New Roman"/>
        <family val="1"/>
        <charset val="1"/>
      </rPr>
      <t>Planilha estava com altura de 8 cm e foi executado com 6 cm</t>
    </r>
  </si>
  <si>
    <t>((0,2*2)+(0,7*2))*3,50: 6,30 m²</t>
  </si>
  <si>
    <t>((0,2*2)+(0,4*2))*3,50: 4,20 m²</t>
  </si>
  <si>
    <t>(((2*(20-5))+(2*(70-5))+10)*((390-20)/12)/100)*0,154: 8,07 Kg</t>
  </si>
  <si>
    <t>(((2*(20-5))+(2*(40-5))+10)*((390-20)/12)/100)*0,154: 5,22 Kg</t>
  </si>
  <si>
    <t>Laje térreo: 394,11 kg</t>
  </si>
  <si>
    <t>Consultório Odontológico: 15,06 m²</t>
  </si>
  <si>
    <t>Sanitário PCD: 3,85 m²</t>
  </si>
  <si>
    <t>Sanitário PCD: 3,95 m²</t>
  </si>
  <si>
    <t>Sanitário PCD: 4,07 m²</t>
  </si>
  <si>
    <t>Sanitário PCD: 4,08 m²</t>
  </si>
  <si>
    <t>Banheiro Funcionários PCD: 6,45 m²</t>
  </si>
  <si>
    <t>Banheiro Funcionários PCD: 6,47 m²</t>
  </si>
  <si>
    <t>Banheiro PCD: 6,45 m²</t>
  </si>
  <si>
    <t>Área Técnica: 1,61 m²</t>
  </si>
  <si>
    <t>Cálculo do aço não colocado: 51,99 m² x 394,11 kg (peso total) / 383,85 m² (área total).: 53,38 Kg</t>
  </si>
  <si>
    <t>Área = 111,12 m²</t>
  </si>
  <si>
    <t xml:space="preserve">Laje de Piso: 383,85 m² </t>
  </si>
  <si>
    <t>Sanitário PCD: 7,50 m + 4,51 m: 12,01 m</t>
  </si>
  <si>
    <t>Banheiro Funcionários PCD: 1,38 m</t>
  </si>
  <si>
    <t>Banheiro Funcionários PCD: 0,98 m + 0,23 m + 2,02 m: 3,23 m</t>
  </si>
  <si>
    <t>Banheiro PCD: 4,21 m</t>
  </si>
  <si>
    <t>0,37+0,59+4,72+0,37+0,53+1,76+0,61+3,89+1,34+0,3+1,57+5,8+0,9+0,89+6,07+1,86+2,02+1,17+0,76+3,59+1,64+  0,95+0,48+0,51+0,6+2,03+0,69+2,07+3,84+1,16+5,23+0,34+3,08+2,96+2,37+1,84+0,38+0,14: 69,42 m, sendo solicitado metragem de 60,00 metros</t>
  </si>
  <si>
    <t>1,4+1,43+2,01+0,11+1,3+3,78+1,04+8,14+1,49+0,69+0,64+0,49: 22,52 metros, sendo solicitado metragem de 20,00 metros</t>
  </si>
  <si>
    <t>Sanitário PCD: 1,83 m + 1,44 m + 1,48 m + 6,14 m: 10,89 m</t>
  </si>
  <si>
    <t>Medidas Horizontais: 7,55+1,75+0,57+2,95+0,8+1,01+1,61+1,55+1,47+1,37+4,34+1,46+0,36+4,87+0,88+3,07+2,12+0,18-0,88-3,07:    33,96 m, sendo solicitado a metragem de 20,00 metros, efetivamente executado.</t>
  </si>
  <si>
    <t>______________________________________________________________________</t>
  </si>
  <si>
    <t>CREA ES 50.835/D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</si>
</sst>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164" formatCode="_-&quot;R$ &quot;* #,##0.00_-;&quot;-R$ &quot;* #,##0.00_-;_-&quot;R$ &quot;* \-??_-;_-@_-"/>
    <numFmt numFmtId="165" formatCode="_(* #,##0.00_);_(* \(#,##0.00\);_(* \-??_);_(@_)"/>
    <numFmt numFmtId="166" formatCode="_-* #,##0.00_-;\-* #,##0.00_-;_-* \-??_-;_-@_-"/>
    <numFmt numFmtId="167" formatCode="d/m/yyyy"/>
    <numFmt numFmtId="168" formatCode="&quot;R$ &quot;#,##0.00"/>
    <numFmt numFmtId="169" formatCode="[$R$-416]\ #,##0.00;[Red]\-[$R$-416]\ #,##0.00"/>
    <numFmt numFmtId="170" formatCode="0.0000%"/>
  </numFmts>
  <fonts count="26">
    <font>
      <sz val="11"/>
      <color rgb="FF000000"/>
      <name val="Calibri"/>
      <family val="2"/>
      <charset val="1"/>
    </font>
    <font>
      <sz val="10"/>
      <name val="Arial"/>
      <family val="2"/>
      <charset val="1"/>
    </font>
    <font>
      <sz val="10"/>
      <name val="Arial"/>
      <charset val="1"/>
    </font>
    <font>
      <b/>
      <sz val="15"/>
      <name val="Calibri"/>
      <family val="2"/>
      <charset val="1"/>
    </font>
    <font>
      <b/>
      <sz val="13"/>
      <name val="Calibri"/>
      <family val="2"/>
      <charset val="1"/>
    </font>
    <font>
      <b/>
      <sz val="3"/>
      <name val="Calibri"/>
      <family val="2"/>
      <charset val="1"/>
    </font>
    <font>
      <b/>
      <sz val="10"/>
      <name val="Calibri"/>
      <family val="2"/>
      <charset val="1"/>
    </font>
    <font>
      <b/>
      <sz val="11"/>
      <name val="Arial"/>
      <family val="2"/>
      <charset val="1"/>
    </font>
    <font>
      <sz val="11"/>
      <color rgb="FF000000"/>
      <name val="Arial"/>
      <family val="2"/>
      <charset val="1"/>
    </font>
    <font>
      <b/>
      <sz val="10"/>
      <name val="Arial"/>
      <family val="2"/>
      <charset val="1"/>
    </font>
    <font>
      <sz val="10"/>
      <color rgb="FF000000"/>
      <name val="Arial;Arial"/>
      <family val="2"/>
      <charset val="1"/>
    </font>
    <font>
      <b/>
      <sz val="10"/>
      <color rgb="FF000000"/>
      <name val="Arial"/>
      <family val="2"/>
      <charset val="1"/>
    </font>
    <font>
      <b/>
      <sz val="10"/>
      <color rgb="FFFF0000"/>
      <name val="Arial"/>
      <family val="2"/>
      <charset val="1"/>
    </font>
    <font>
      <sz val="9"/>
      <name val="Arial"/>
      <family val="2"/>
      <charset val="1"/>
    </font>
    <font>
      <sz val="10"/>
      <color rgb="FF000000"/>
      <name val="Calibri"/>
      <family val="2"/>
      <charset val="1"/>
    </font>
    <font>
      <sz val="11"/>
      <name val="Arial"/>
      <family val="2"/>
      <charset val="1"/>
    </font>
    <font>
      <b/>
      <sz val="11"/>
      <color rgb="FF000000"/>
      <name val="Calibri"/>
      <family val="2"/>
      <charset val="1"/>
    </font>
    <font>
      <u/>
      <sz val="11"/>
      <color rgb="FF000000"/>
      <name val="Calibri"/>
      <family val="2"/>
      <charset val="1"/>
    </font>
    <font>
      <sz val="12"/>
      <color rgb="FF000000"/>
      <name val="Times New Roman"/>
      <family val="1"/>
      <charset val="1"/>
    </font>
    <font>
      <b/>
      <sz val="12"/>
      <name val="Times New Roman"/>
      <family val="1"/>
      <charset val="1"/>
    </font>
    <font>
      <b/>
      <sz val="12"/>
      <color rgb="FF000000"/>
      <name val="Times New Roman"/>
      <family val="1"/>
      <charset val="1"/>
    </font>
    <font>
      <sz val="12"/>
      <name val="Times New Roman"/>
      <family val="1"/>
      <charset val="1"/>
    </font>
    <font>
      <sz val="12"/>
      <name val="TimesS"/>
      <charset val="1"/>
    </font>
    <font>
      <b/>
      <i/>
      <sz val="11"/>
      <color rgb="FF000000"/>
      <name val="Arial"/>
      <family val="2"/>
      <charset val="1"/>
    </font>
    <font>
      <b/>
      <sz val="11"/>
      <color rgb="FF000000"/>
      <name val="Arial"/>
      <family val="2"/>
      <charset val="1"/>
    </font>
    <font>
      <sz val="11"/>
      <color rgb="FF000000"/>
      <name val="Calibri"/>
      <family val="2"/>
      <charset val="1"/>
    </font>
  </fonts>
  <fills count="12">
    <fill>
      <patternFill patternType="none"/>
    </fill>
    <fill>
      <patternFill patternType="gray125"/>
    </fill>
    <fill>
      <patternFill patternType="solid">
        <fgColor rgb="FFA5A5A5"/>
        <bgColor rgb="FFAFABAB"/>
      </patternFill>
    </fill>
    <fill>
      <patternFill patternType="solid">
        <fgColor rgb="FFAFABAB"/>
        <bgColor rgb="FFA5A5A5"/>
      </patternFill>
    </fill>
    <fill>
      <patternFill patternType="solid">
        <fgColor rgb="FFFFFFFF"/>
        <bgColor rgb="FFF2F2F2"/>
      </patternFill>
    </fill>
    <fill>
      <patternFill patternType="solid">
        <fgColor rgb="FFD9D9D9"/>
        <bgColor rgb="FFDDDDDD"/>
      </patternFill>
    </fill>
    <fill>
      <patternFill patternType="solid">
        <fgColor rgb="FFEDEDED"/>
        <bgColor rgb="FFF2F2F2"/>
      </patternFill>
    </fill>
    <fill>
      <patternFill patternType="solid">
        <fgColor rgb="FFC9C9C9"/>
        <bgColor rgb="FFD0CECE"/>
      </patternFill>
    </fill>
    <fill>
      <patternFill patternType="solid">
        <fgColor rgb="FFDDDDDD"/>
        <bgColor rgb="FFD9D9D9"/>
      </patternFill>
    </fill>
    <fill>
      <patternFill patternType="solid">
        <fgColor rgb="FFD0CECE"/>
        <bgColor rgb="FFC9C9C9"/>
      </patternFill>
    </fill>
    <fill>
      <patternFill patternType="solid">
        <fgColor rgb="FFF2F2F2"/>
        <bgColor rgb="FFEDEDED"/>
      </patternFill>
    </fill>
    <fill>
      <patternFill patternType="solid">
        <fgColor rgb="FFFFFF00"/>
        <bgColor rgb="FFFFFF00"/>
      </patternFill>
    </fill>
  </fills>
  <borders count="47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</borders>
  <cellStyleXfs count="15">
    <xf numFmtId="0" fontId="0" fillId="0" borderId="0"/>
    <xf numFmtId="166" fontId="25" fillId="0" borderId="0" applyBorder="0" applyProtection="0"/>
    <xf numFmtId="164" fontId="2" fillId="0" borderId="0" applyBorder="0" applyProtection="0"/>
    <xf numFmtId="9" fontId="2" fillId="0" borderId="0" applyBorder="0" applyProtection="0"/>
    <xf numFmtId="164" fontId="25" fillId="0" borderId="0" applyBorder="0" applyProtection="0"/>
    <xf numFmtId="0" fontId="1" fillId="0" borderId="0"/>
    <xf numFmtId="0" fontId="1" fillId="0" borderId="0"/>
    <xf numFmtId="0" fontId="2" fillId="0" borderId="0"/>
    <xf numFmtId="0" fontId="1" fillId="0" borderId="0"/>
    <xf numFmtId="0" fontId="1" fillId="0" borderId="0"/>
    <xf numFmtId="0" fontId="1" fillId="0" borderId="0"/>
    <xf numFmtId="0" fontId="1" fillId="0" borderId="0"/>
    <xf numFmtId="165" fontId="25" fillId="0" borderId="0" applyBorder="0" applyProtection="0"/>
    <xf numFmtId="165" fontId="25" fillId="0" borderId="0" applyBorder="0" applyProtection="0"/>
    <xf numFmtId="166" fontId="25" fillId="0" borderId="0" applyBorder="0" applyProtection="0"/>
  </cellStyleXfs>
  <cellXfs count="204">
    <xf numFmtId="0" fontId="0" fillId="0" borderId="0" xfId="0"/>
    <xf numFmtId="0" fontId="9" fillId="4" borderId="12" xfId="0" applyFont="1" applyFill="1" applyBorder="1" applyAlignment="1">
      <alignment horizontal="left" vertical="center" wrapText="1"/>
    </xf>
    <xf numFmtId="167" fontId="1" fillId="4" borderId="11" xfId="0" applyNumberFormat="1" applyFont="1" applyFill="1" applyBorder="1" applyAlignment="1">
      <alignment horizontal="left" vertical="center"/>
    </xf>
    <xf numFmtId="0" fontId="1" fillId="4" borderId="10" xfId="0" applyFont="1" applyFill="1" applyBorder="1" applyAlignment="1">
      <alignment horizontal="right" vertical="center"/>
    </xf>
    <xf numFmtId="167" fontId="1" fillId="4" borderId="9" xfId="0" applyNumberFormat="1" applyFont="1" applyFill="1" applyBorder="1" applyAlignment="1">
      <alignment horizontal="left" vertical="center"/>
    </xf>
    <xf numFmtId="0" fontId="1" fillId="4" borderId="8" xfId="0" applyFont="1" applyFill="1" applyBorder="1" applyAlignment="1">
      <alignment horizontal="right" vertical="center"/>
    </xf>
    <xf numFmtId="0" fontId="1" fillId="4" borderId="7" xfId="0" applyFont="1" applyFill="1" applyBorder="1" applyAlignment="1">
      <alignment horizontal="center" vertical="center"/>
    </xf>
    <xf numFmtId="0" fontId="1" fillId="4" borderId="6" xfId="0" applyFont="1" applyFill="1" applyBorder="1" applyAlignment="1">
      <alignment horizontal="left" vertical="center"/>
    </xf>
    <xf numFmtId="0" fontId="1" fillId="4" borderId="5" xfId="0" applyFont="1" applyFill="1" applyBorder="1" applyAlignment="1">
      <alignment horizontal="right" vertical="center"/>
    </xf>
    <xf numFmtId="0" fontId="9" fillId="4" borderId="4" xfId="0" applyFont="1" applyFill="1" applyBorder="1" applyAlignment="1">
      <alignment horizontal="left" vertical="center" wrapText="1"/>
    </xf>
    <xf numFmtId="0" fontId="7" fillId="3" borderId="1" xfId="0" applyFont="1" applyFill="1" applyBorder="1" applyAlignment="1">
      <alignment horizontal="center" vertical="center"/>
    </xf>
    <xf numFmtId="0" fontId="7" fillId="2" borderId="3" xfId="0" applyFont="1" applyFill="1" applyBorder="1" applyAlignment="1">
      <alignment horizontal="left" vertical="center" wrapText="1"/>
    </xf>
    <xf numFmtId="0" fontId="7" fillId="2" borderId="2" xfId="0" applyFont="1" applyFill="1" applyBorder="1" applyAlignment="1">
      <alignment horizontal="right" vertical="center"/>
    </xf>
    <xf numFmtId="0" fontId="3" fillId="2" borderId="1" xfId="0" applyFont="1" applyFill="1" applyBorder="1" applyAlignment="1">
      <alignment horizontal="center" wrapText="1"/>
    </xf>
    <xf numFmtId="0" fontId="3" fillId="0" borderId="1" xfId="0" applyFont="1" applyBorder="1" applyAlignment="1">
      <alignment horizontal="center" wrapText="1"/>
    </xf>
    <xf numFmtId="0" fontId="0" fillId="0" borderId="0" xfId="0" applyAlignment="1">
      <alignment vertical="center"/>
    </xf>
    <xf numFmtId="0" fontId="0" fillId="0" borderId="0" xfId="0" applyAlignment="1">
      <alignment horizontal="center"/>
    </xf>
    <xf numFmtId="166" fontId="2" fillId="0" borderId="0" xfId="1" applyFont="1" applyBorder="1" applyAlignment="1" applyProtection="1">
      <alignment vertical="center"/>
    </xf>
    <xf numFmtId="2" fontId="0" fillId="0" borderId="0" xfId="0" applyNumberFormat="1"/>
    <xf numFmtId="0" fontId="8" fillId="0" borderId="0" xfId="0" applyFont="1"/>
    <xf numFmtId="165" fontId="8" fillId="0" borderId="0" xfId="12" applyFont="1" applyBorder="1" applyAlignment="1" applyProtection="1">
      <alignment vertical="center"/>
    </xf>
    <xf numFmtId="2" fontId="8" fillId="0" borderId="0" xfId="0" applyNumberFormat="1" applyFont="1"/>
    <xf numFmtId="0" fontId="0" fillId="0" borderId="0" xfId="0" applyAlignment="1">
      <alignment horizontal="center" vertical="center"/>
    </xf>
    <xf numFmtId="165" fontId="25" fillId="0" borderId="0" xfId="12" applyBorder="1" applyAlignment="1" applyProtection="1">
      <alignment horizontal="center" vertical="center"/>
    </xf>
    <xf numFmtId="2" fontId="0" fillId="0" borderId="0" xfId="0" applyNumberFormat="1" applyAlignment="1">
      <alignment horizontal="center" vertical="center"/>
    </xf>
    <xf numFmtId="10" fontId="0" fillId="0" borderId="0" xfId="0" applyNumberFormat="1" applyAlignment="1">
      <alignment horizontal="center" vertical="center"/>
    </xf>
    <xf numFmtId="0" fontId="7" fillId="5" borderId="3" xfId="0" applyFont="1" applyFill="1" applyBorder="1" applyAlignment="1">
      <alignment horizontal="center" vertical="center"/>
    </xf>
    <xf numFmtId="0" fontId="9" fillId="6" borderId="2" xfId="0" applyFont="1" applyFill="1" applyBorder="1" applyAlignment="1">
      <alignment horizontal="right" vertical="center"/>
    </xf>
    <xf numFmtId="10" fontId="9" fillId="6" borderId="13" xfId="0" applyNumberFormat="1" applyFont="1" applyFill="1" applyBorder="1" applyAlignment="1">
      <alignment horizontal="left" vertical="center"/>
    </xf>
    <xf numFmtId="0" fontId="11" fillId="6" borderId="3" xfId="0" applyFont="1" applyFill="1" applyBorder="1" applyAlignment="1">
      <alignment horizontal="right" vertical="center"/>
    </xf>
    <xf numFmtId="10" fontId="11" fillId="6" borderId="13" xfId="0" applyNumberFormat="1" applyFont="1" applyFill="1" applyBorder="1" applyAlignment="1">
      <alignment horizontal="left" vertical="center"/>
    </xf>
    <xf numFmtId="165" fontId="1" fillId="0" borderId="17" xfId="12" applyFont="1" applyBorder="1" applyAlignment="1" applyProtection="1">
      <alignment horizontal="center" vertical="center" wrapText="1"/>
    </xf>
    <xf numFmtId="165" fontId="25" fillId="0" borderId="0" xfId="12" applyBorder="1" applyAlignment="1" applyProtection="1">
      <alignment horizontal="center" vertical="center" wrapText="1"/>
    </xf>
    <xf numFmtId="2" fontId="0" fillId="0" borderId="0" xfId="0" applyNumberFormat="1" applyAlignment="1">
      <alignment vertical="center"/>
    </xf>
    <xf numFmtId="165" fontId="1" fillId="0" borderId="21" xfId="12" applyFont="1" applyBorder="1" applyAlignment="1" applyProtection="1">
      <alignment horizontal="center" vertical="center" wrapText="1"/>
    </xf>
    <xf numFmtId="165" fontId="1" fillId="0" borderId="11" xfId="12" applyFont="1" applyBorder="1" applyAlignment="1" applyProtection="1">
      <alignment horizontal="center" vertical="center" wrapText="1"/>
    </xf>
    <xf numFmtId="165" fontId="1" fillId="4" borderId="17" xfId="12" applyFont="1" applyFill="1" applyBorder="1" applyAlignment="1" applyProtection="1">
      <alignment horizontal="center" vertical="center" wrapText="1"/>
    </xf>
    <xf numFmtId="165" fontId="1" fillId="0" borderId="10" xfId="12" applyFont="1" applyBorder="1" applyAlignment="1" applyProtection="1">
      <alignment horizontal="center" vertical="center" wrapText="1"/>
    </xf>
    <xf numFmtId="165" fontId="25" fillId="0" borderId="0" xfId="12" applyBorder="1" applyAlignment="1" applyProtection="1">
      <alignment vertical="center"/>
    </xf>
    <xf numFmtId="0" fontId="9" fillId="7" borderId="12" xfId="5" applyFont="1" applyFill="1" applyBorder="1" applyAlignment="1">
      <alignment horizontal="center" vertical="center"/>
    </xf>
    <xf numFmtId="0" fontId="9" fillId="7" borderId="22" xfId="5" applyFont="1" applyFill="1" applyBorder="1" applyAlignment="1">
      <alignment horizontal="left" vertical="center"/>
    </xf>
    <xf numFmtId="0" fontId="9" fillId="7" borderId="23" xfId="5" applyFont="1" applyFill="1" applyBorder="1" applyAlignment="1">
      <alignment horizontal="center" vertical="center"/>
    </xf>
    <xf numFmtId="165" fontId="12" fillId="7" borderId="23" xfId="12" applyFont="1" applyFill="1" applyBorder="1" applyAlignment="1" applyProtection="1">
      <alignment vertical="center"/>
    </xf>
    <xf numFmtId="165" fontId="1" fillId="7" borderId="16" xfId="12" applyFont="1" applyFill="1" applyBorder="1" applyAlignment="1" applyProtection="1">
      <alignment horizontal="center" vertical="center" wrapText="1"/>
    </xf>
    <xf numFmtId="165" fontId="1" fillId="7" borderId="23" xfId="12" applyFont="1" applyFill="1" applyBorder="1" applyAlignment="1" applyProtection="1">
      <alignment horizontal="center" vertical="center" wrapText="1"/>
    </xf>
    <xf numFmtId="165" fontId="1" fillId="7" borderId="24" xfId="12" applyFont="1" applyFill="1" applyBorder="1" applyAlignment="1" applyProtection="1">
      <alignment horizontal="center" vertical="center" wrapText="1"/>
    </xf>
    <xf numFmtId="165" fontId="12" fillId="7" borderId="23" xfId="12" applyFont="1" applyFill="1" applyBorder="1" applyAlignment="1" applyProtection="1">
      <alignment horizontal="center" vertical="center"/>
    </xf>
    <xf numFmtId="169" fontId="9" fillId="7" borderId="23" xfId="12" applyNumberFormat="1" applyFont="1" applyFill="1" applyBorder="1" applyAlignment="1" applyProtection="1">
      <alignment horizontal="center" vertical="center" wrapText="1"/>
    </xf>
    <xf numFmtId="169" fontId="0" fillId="0" borderId="0" xfId="0" applyNumberFormat="1"/>
    <xf numFmtId="0" fontId="9" fillId="8" borderId="12" xfId="5" applyFont="1" applyFill="1" applyBorder="1" applyAlignment="1">
      <alignment horizontal="center" vertical="center"/>
    </xf>
    <xf numFmtId="0" fontId="9" fillId="8" borderId="22" xfId="5" applyFont="1" applyFill="1" applyBorder="1" applyAlignment="1">
      <alignment horizontal="left" vertical="center"/>
    </xf>
    <xf numFmtId="0" fontId="9" fillId="8" borderId="23" xfId="5" applyFont="1" applyFill="1" applyBorder="1" applyAlignment="1">
      <alignment horizontal="center" vertical="center"/>
    </xf>
    <xf numFmtId="165" fontId="12" fillId="8" borderId="23" xfId="12" applyFont="1" applyFill="1" applyBorder="1" applyAlignment="1" applyProtection="1">
      <alignment vertical="center"/>
    </xf>
    <xf numFmtId="165" fontId="1" fillId="8" borderId="16" xfId="12" applyFont="1" applyFill="1" applyBorder="1" applyAlignment="1" applyProtection="1">
      <alignment horizontal="center" vertical="center" wrapText="1"/>
    </xf>
    <xf numFmtId="165" fontId="1" fillId="8" borderId="23" xfId="12" applyFont="1" applyFill="1" applyBorder="1" applyAlignment="1" applyProtection="1">
      <alignment horizontal="center" vertical="center" wrapText="1"/>
    </xf>
    <xf numFmtId="165" fontId="1" fillId="8" borderId="24" xfId="12" applyFont="1" applyFill="1" applyBorder="1" applyAlignment="1" applyProtection="1">
      <alignment horizontal="center" vertical="center" wrapText="1"/>
    </xf>
    <xf numFmtId="165" fontId="12" fillId="8" borderId="23" xfId="12" applyFont="1" applyFill="1" applyBorder="1" applyAlignment="1" applyProtection="1">
      <alignment horizontal="center" vertical="center"/>
    </xf>
    <xf numFmtId="169" fontId="9" fillId="8" borderId="23" xfId="12" applyNumberFormat="1" applyFont="1" applyFill="1" applyBorder="1" applyAlignment="1" applyProtection="1">
      <alignment horizontal="center" vertical="center" wrapText="1"/>
    </xf>
    <xf numFmtId="0" fontId="1" fillId="0" borderId="12" xfId="5" applyBorder="1" applyAlignment="1">
      <alignment horizontal="center" vertical="center"/>
    </xf>
    <xf numFmtId="0" fontId="13" fillId="4" borderId="22" xfId="6" applyFont="1" applyFill="1" applyBorder="1" applyAlignment="1">
      <alignment horizontal="justify" vertical="center" wrapText="1"/>
    </xf>
    <xf numFmtId="0" fontId="13" fillId="4" borderId="22" xfId="6" applyFont="1" applyFill="1" applyBorder="1" applyAlignment="1">
      <alignment horizontal="center" vertical="center"/>
    </xf>
    <xf numFmtId="4" fontId="1" fillId="4" borderId="22" xfId="0" applyNumberFormat="1" applyFont="1" applyFill="1" applyBorder="1" applyAlignment="1">
      <alignment horizontal="right" vertical="center"/>
    </xf>
    <xf numFmtId="169" fontId="1" fillId="4" borderId="22" xfId="0" applyNumberFormat="1" applyFont="1" applyFill="1" applyBorder="1" applyAlignment="1">
      <alignment horizontal="center" vertical="center"/>
    </xf>
    <xf numFmtId="165" fontId="1" fillId="0" borderId="12" xfId="12" applyFont="1" applyBorder="1" applyAlignment="1" applyProtection="1">
      <alignment horizontal="center" vertical="center" wrapText="1"/>
    </xf>
    <xf numFmtId="165" fontId="1" fillId="4" borderId="22" xfId="12" applyFont="1" applyFill="1" applyBorder="1" applyAlignment="1" applyProtection="1">
      <alignment horizontal="center" vertical="center" wrapText="1"/>
    </xf>
    <xf numFmtId="10" fontId="1" fillId="0" borderId="25" xfId="12" applyNumberFormat="1" applyFont="1" applyBorder="1" applyAlignment="1" applyProtection="1">
      <alignment horizontal="center" vertical="center" wrapText="1"/>
    </xf>
    <xf numFmtId="165" fontId="1" fillId="9" borderId="22" xfId="12" applyFont="1" applyFill="1" applyBorder="1" applyAlignment="1" applyProtection="1">
      <alignment horizontal="center" vertical="center" wrapText="1"/>
    </xf>
    <xf numFmtId="165" fontId="1" fillId="0" borderId="26" xfId="12" applyFont="1" applyBorder="1" applyAlignment="1" applyProtection="1">
      <alignment horizontal="center" vertical="center"/>
    </xf>
    <xf numFmtId="165" fontId="1" fillId="7" borderId="22" xfId="12" applyFont="1" applyFill="1" applyBorder="1" applyAlignment="1" applyProtection="1">
      <alignment horizontal="center" vertical="center"/>
    </xf>
    <xf numFmtId="10" fontId="1" fillId="0" borderId="25" xfId="12" applyNumberFormat="1" applyFont="1" applyBorder="1" applyAlignment="1" applyProtection="1">
      <alignment horizontal="center" vertical="center"/>
    </xf>
    <xf numFmtId="0" fontId="1" fillId="0" borderId="22" xfId="5" applyBorder="1" applyAlignment="1">
      <alignment horizontal="left" vertical="center" wrapText="1"/>
    </xf>
    <xf numFmtId="0" fontId="1" fillId="0" borderId="23" xfId="5" applyBorder="1" applyAlignment="1">
      <alignment horizontal="center" vertical="center"/>
    </xf>
    <xf numFmtId="10" fontId="0" fillId="0" borderId="0" xfId="0" applyNumberFormat="1"/>
    <xf numFmtId="4" fontId="0" fillId="0" borderId="0" xfId="0" applyNumberFormat="1"/>
    <xf numFmtId="169" fontId="12" fillId="7" borderId="23" xfId="12" applyNumberFormat="1" applyFont="1" applyFill="1" applyBorder="1" applyAlignment="1" applyProtection="1">
      <alignment horizontal="center" vertical="center"/>
    </xf>
    <xf numFmtId="169" fontId="12" fillId="8" borderId="23" xfId="12" applyNumberFormat="1" applyFont="1" applyFill="1" applyBorder="1" applyAlignment="1" applyProtection="1">
      <alignment horizontal="center" vertical="center"/>
    </xf>
    <xf numFmtId="0" fontId="13" fillId="4" borderId="22" xfId="6" applyFont="1" applyFill="1" applyBorder="1" applyAlignment="1">
      <alignment vertical="center" wrapText="1"/>
    </xf>
    <xf numFmtId="0" fontId="0" fillId="8" borderId="0" xfId="0" applyFill="1"/>
    <xf numFmtId="165" fontId="1" fillId="4" borderId="12" xfId="12" applyFont="1" applyFill="1" applyBorder="1" applyAlignment="1" applyProtection="1">
      <alignment horizontal="center" vertical="center" wrapText="1"/>
    </xf>
    <xf numFmtId="0" fontId="9" fillId="8" borderId="22" xfId="5" applyFont="1" applyFill="1" applyBorder="1" applyAlignment="1">
      <alignment horizontal="left" vertical="center" wrapText="1"/>
    </xf>
    <xf numFmtId="0" fontId="1" fillId="0" borderId="22" xfId="6" applyBorder="1" applyAlignment="1">
      <alignment vertical="center" wrapText="1"/>
    </xf>
    <xf numFmtId="0" fontId="1" fillId="0" borderId="22" xfId="6" applyBorder="1" applyAlignment="1">
      <alignment horizontal="center" vertical="center"/>
    </xf>
    <xf numFmtId="4" fontId="1" fillId="0" borderId="22" xfId="0" applyNumberFormat="1" applyFont="1" applyBorder="1" applyAlignment="1">
      <alignment horizontal="right" vertical="center"/>
    </xf>
    <xf numFmtId="169" fontId="1" fillId="0" borderId="22" xfId="0" applyNumberFormat="1" applyFont="1" applyBorder="1" applyAlignment="1">
      <alignment horizontal="center" vertical="center"/>
    </xf>
    <xf numFmtId="0" fontId="14" fillId="0" borderId="0" xfId="0" applyFont="1"/>
    <xf numFmtId="0" fontId="9" fillId="7" borderId="28" xfId="5" applyFont="1" applyFill="1" applyBorder="1" applyAlignment="1">
      <alignment horizontal="center" vertical="center"/>
    </xf>
    <xf numFmtId="165" fontId="12" fillId="7" borderId="28" xfId="12" applyFont="1" applyFill="1" applyBorder="1" applyAlignment="1" applyProtection="1">
      <alignment vertical="center"/>
    </xf>
    <xf numFmtId="165" fontId="1" fillId="7" borderId="29" xfId="12" applyFont="1" applyFill="1" applyBorder="1" applyAlignment="1" applyProtection="1">
      <alignment horizontal="center" vertical="center" wrapText="1"/>
    </xf>
    <xf numFmtId="165" fontId="1" fillId="7" borderId="28" xfId="12" applyFont="1" applyFill="1" applyBorder="1" applyAlignment="1" applyProtection="1">
      <alignment horizontal="center" vertical="center" wrapText="1"/>
    </xf>
    <xf numFmtId="165" fontId="1" fillId="7" borderId="30" xfId="12" applyFont="1" applyFill="1" applyBorder="1" applyAlignment="1" applyProtection="1">
      <alignment horizontal="center" vertical="center" wrapText="1"/>
    </xf>
    <xf numFmtId="165" fontId="9" fillId="7" borderId="28" xfId="12" applyFont="1" applyFill="1" applyBorder="1" applyAlignment="1" applyProtection="1">
      <alignment horizontal="center" vertical="center" wrapText="1"/>
    </xf>
    <xf numFmtId="0" fontId="7" fillId="5" borderId="2" xfId="0" applyFont="1" applyFill="1" applyBorder="1" applyAlignment="1">
      <alignment vertical="center"/>
    </xf>
    <xf numFmtId="0" fontId="7" fillId="5" borderId="3" xfId="0" applyFont="1" applyFill="1" applyBorder="1" applyAlignment="1">
      <alignment vertical="center"/>
    </xf>
    <xf numFmtId="164" fontId="7" fillId="0" borderId="0" xfId="2" applyFont="1" applyBorder="1" applyAlignment="1" applyProtection="1">
      <alignment horizontal="right"/>
    </xf>
    <xf numFmtId="0" fontId="9" fillId="0" borderId="33" xfId="0" applyFont="1" applyBorder="1" applyAlignment="1">
      <alignment horizontal="center" vertical="center" wrapText="1"/>
    </xf>
    <xf numFmtId="0" fontId="9" fillId="0" borderId="34" xfId="0" applyFont="1" applyBorder="1" applyAlignment="1">
      <alignment horizontal="center" vertical="center" wrapText="1"/>
    </xf>
    <xf numFmtId="0" fontId="9" fillId="0" borderId="14" xfId="0" applyFont="1" applyBorder="1" applyAlignment="1">
      <alignment horizontal="center" vertical="center" wrapText="1"/>
    </xf>
    <xf numFmtId="0" fontId="0" fillId="11" borderId="0" xfId="0" applyFill="1"/>
    <xf numFmtId="0" fontId="7" fillId="0" borderId="0" xfId="0" applyFont="1" applyAlignment="1">
      <alignment vertical="center"/>
    </xf>
    <xf numFmtId="170" fontId="15" fillId="0" borderId="0" xfId="3" applyNumberFormat="1" applyFont="1" applyBorder="1" applyAlignment="1" applyProtection="1">
      <alignment horizontal="center"/>
    </xf>
    <xf numFmtId="169" fontId="0" fillId="0" borderId="0" xfId="0" applyNumberFormat="1" applyAlignment="1">
      <alignment vertical="center"/>
    </xf>
    <xf numFmtId="168" fontId="1" fillId="0" borderId="0" xfId="0" applyNumberFormat="1" applyFont="1" applyAlignment="1">
      <alignment horizontal="left" wrapText="1"/>
    </xf>
    <xf numFmtId="165" fontId="1" fillId="0" borderId="0" xfId="12" applyFont="1" applyBorder="1" applyAlignment="1" applyProtection="1">
      <alignment horizontal="center" wrapText="1"/>
    </xf>
    <xf numFmtId="165" fontId="1" fillId="0" borderId="0" xfId="12" applyFont="1" applyBorder="1" applyAlignment="1" applyProtection="1">
      <alignment wrapText="1"/>
    </xf>
    <xf numFmtId="165" fontId="1" fillId="0" borderId="0" xfId="12" applyFont="1" applyBorder="1" applyAlignment="1" applyProtection="1">
      <alignment horizontal="center" vertical="center" wrapText="1"/>
    </xf>
    <xf numFmtId="165" fontId="1" fillId="4" borderId="0" xfId="12" applyFont="1" applyFill="1" applyBorder="1" applyAlignment="1" applyProtection="1">
      <alignment horizontal="center" vertical="center" wrapText="1"/>
    </xf>
    <xf numFmtId="165" fontId="1" fillId="0" borderId="0" xfId="12" applyFont="1" applyBorder="1" applyAlignment="1" applyProtection="1">
      <alignment vertical="center" wrapText="1"/>
    </xf>
    <xf numFmtId="165" fontId="1" fillId="0" borderId="0" xfId="12" applyFont="1" applyBorder="1" applyAlignment="1" applyProtection="1">
      <alignment vertical="center"/>
    </xf>
    <xf numFmtId="165" fontId="1" fillId="4" borderId="0" xfId="12" applyFont="1" applyFill="1" applyBorder="1" applyAlignment="1" applyProtection="1">
      <alignment vertical="center"/>
    </xf>
    <xf numFmtId="0" fontId="0" fillId="0" borderId="0" xfId="0" applyAlignment="1">
      <alignment wrapText="1"/>
    </xf>
    <xf numFmtId="0" fontId="16" fillId="0" borderId="0" xfId="0" applyFont="1" applyAlignment="1">
      <alignment horizontal="center"/>
    </xf>
    <xf numFmtId="0" fontId="17" fillId="0" borderId="0" xfId="0" applyFont="1" applyAlignment="1">
      <alignment wrapText="1"/>
    </xf>
    <xf numFmtId="0" fontId="0" fillId="0" borderId="0" xfId="0" applyAlignment="1">
      <alignment horizontal="center" wrapText="1"/>
    </xf>
    <xf numFmtId="169" fontId="0" fillId="0" borderId="0" xfId="0" applyNumberFormat="1" applyAlignment="1">
      <alignment horizontal="center"/>
    </xf>
    <xf numFmtId="0" fontId="0" fillId="4" borderId="0" xfId="0" applyFill="1"/>
    <xf numFmtId="0" fontId="18" fillId="0" borderId="0" xfId="0" applyFont="1"/>
    <xf numFmtId="0" fontId="19" fillId="0" borderId="21" xfId="0" applyFont="1" applyBorder="1" applyAlignment="1">
      <alignment horizontal="center" vertical="center"/>
    </xf>
    <xf numFmtId="0" fontId="19" fillId="0" borderId="17" xfId="0" applyFont="1" applyBorder="1" applyAlignment="1">
      <alignment horizontal="center" vertical="center"/>
    </xf>
    <xf numFmtId="166" fontId="19" fillId="0" borderId="11" xfId="1" applyFont="1" applyBorder="1" applyAlignment="1" applyProtection="1">
      <alignment horizontal="center" vertical="center"/>
    </xf>
    <xf numFmtId="4" fontId="18" fillId="0" borderId="0" xfId="0" applyNumberFormat="1" applyFont="1"/>
    <xf numFmtId="0" fontId="19" fillId="9" borderId="2" xfId="9" applyFont="1" applyFill="1" applyBorder="1" applyAlignment="1">
      <alignment horizontal="center"/>
    </xf>
    <xf numFmtId="0" fontId="19" fillId="9" borderId="2" xfId="9" applyFont="1" applyFill="1" applyBorder="1" applyAlignment="1">
      <alignment horizontal="left"/>
    </xf>
    <xf numFmtId="0" fontId="19" fillId="9" borderId="3" xfId="9" applyFont="1" applyFill="1" applyBorder="1" applyAlignment="1">
      <alignment wrapText="1"/>
    </xf>
    <xf numFmtId="0" fontId="19" fillId="9" borderId="13" xfId="9" applyFont="1" applyFill="1" applyBorder="1" applyAlignment="1">
      <alignment wrapText="1"/>
    </xf>
    <xf numFmtId="0" fontId="21" fillId="0" borderId="43" xfId="9" applyFont="1" applyBorder="1" applyAlignment="1">
      <alignment horizontal="center" vertical="center"/>
    </xf>
    <xf numFmtId="0" fontId="21" fillId="0" borderId="44" xfId="9" applyFont="1" applyBorder="1" applyAlignment="1">
      <alignment vertical="center" wrapText="1"/>
    </xf>
    <xf numFmtId="0" fontId="21" fillId="0" borderId="22" xfId="9" applyFont="1" applyBorder="1" applyAlignment="1">
      <alignment horizontal="center" vertical="center"/>
    </xf>
    <xf numFmtId="2" fontId="21" fillId="0" borderId="25" xfId="14" applyNumberFormat="1" applyFont="1" applyBorder="1" applyAlignment="1" applyProtection="1">
      <alignment horizontal="center" vertical="center"/>
    </xf>
    <xf numFmtId="2" fontId="18" fillId="0" borderId="22" xfId="9" applyNumberFormat="1" applyFont="1" applyBorder="1" applyAlignment="1">
      <alignment horizontal="center" vertical="center"/>
    </xf>
    <xf numFmtId="0" fontId="22" fillId="0" borderId="43" xfId="9" applyFont="1" applyBorder="1" applyAlignment="1">
      <alignment horizontal="center" vertical="center"/>
    </xf>
    <xf numFmtId="0" fontId="22" fillId="0" borderId="44" xfId="9" applyFont="1" applyBorder="1" applyAlignment="1">
      <alignment vertical="center" wrapText="1"/>
    </xf>
    <xf numFmtId="0" fontId="22" fillId="0" borderId="22" xfId="9" applyFont="1" applyBorder="1" applyAlignment="1">
      <alignment horizontal="center" vertical="center"/>
    </xf>
    <xf numFmtId="0" fontId="21" fillId="0" borderId="44" xfId="9" applyFont="1" applyBorder="1" applyAlignment="1">
      <alignment horizontal="justify" vertical="center" wrapText="1"/>
    </xf>
    <xf numFmtId="0" fontId="21" fillId="0" borderId="38" xfId="9" applyFont="1" applyBorder="1" applyAlignment="1">
      <alignment horizontal="center" vertical="center"/>
    </xf>
    <xf numFmtId="0" fontId="19" fillId="0" borderId="45" xfId="0" applyFont="1" applyBorder="1" applyAlignment="1">
      <alignment horizontal="center" vertical="center" wrapText="1"/>
    </xf>
    <xf numFmtId="2" fontId="21" fillId="0" borderId="45" xfId="0" applyNumberFormat="1" applyFont="1" applyBorder="1" applyAlignment="1">
      <alignment horizontal="center" vertical="center" wrapText="1"/>
    </xf>
    <xf numFmtId="0" fontId="23" fillId="0" borderId="12" xfId="0" applyFont="1" applyBorder="1" applyAlignment="1">
      <alignment horizontal="center" vertical="center"/>
    </xf>
    <xf numFmtId="0" fontId="24" fillId="0" borderId="22" xfId="0" applyFont="1" applyBorder="1" applyAlignment="1">
      <alignment horizontal="center" vertical="center"/>
    </xf>
    <xf numFmtId="4" fontId="8" fillId="0" borderId="12" xfId="0" applyNumberFormat="1" applyFont="1" applyBorder="1" applyAlignment="1">
      <alignment horizontal="center" vertical="center"/>
    </xf>
    <xf numFmtId="3" fontId="18" fillId="0" borderId="22" xfId="0" applyNumberFormat="1" applyFont="1" applyBorder="1" applyAlignment="1">
      <alignment horizontal="center" vertical="center"/>
    </xf>
    <xf numFmtId="0" fontId="23" fillId="0" borderId="12" xfId="0" applyFont="1" applyBorder="1" applyAlignment="1">
      <alignment horizontal="center" vertical="center" wrapText="1"/>
    </xf>
    <xf numFmtId="0" fontId="23" fillId="0" borderId="22" xfId="0" applyFont="1" applyBorder="1" applyAlignment="1">
      <alignment horizontal="center" vertical="center" wrapText="1"/>
    </xf>
    <xf numFmtId="2" fontId="24" fillId="0" borderId="22" xfId="0" applyNumberFormat="1" applyFont="1" applyBorder="1" applyAlignment="1">
      <alignment horizontal="center" vertical="center" wrapText="1"/>
    </xf>
    <xf numFmtId="0" fontId="24" fillId="0" borderId="12" xfId="0" applyFont="1" applyBorder="1" applyAlignment="1">
      <alignment horizontal="center" vertical="center"/>
    </xf>
    <xf numFmtId="4" fontId="8" fillId="0" borderId="22" xfId="0" applyNumberFormat="1" applyFont="1" applyBorder="1" applyAlignment="1">
      <alignment horizontal="center" vertical="center"/>
    </xf>
    <xf numFmtId="0" fontId="8" fillId="0" borderId="22" xfId="0" applyFont="1" applyBorder="1" applyAlignment="1">
      <alignment horizontal="center" vertical="center"/>
    </xf>
    <xf numFmtId="2" fontId="21" fillId="0" borderId="22" xfId="0" applyNumberFormat="1" applyFont="1" applyBorder="1" applyAlignment="1">
      <alignment horizontal="center" vertical="center" wrapText="1"/>
    </xf>
    <xf numFmtId="0" fontId="21" fillId="0" borderId="22" xfId="0" applyFont="1" applyBorder="1" applyAlignment="1">
      <alignment horizontal="left" vertical="center" wrapText="1"/>
    </xf>
    <xf numFmtId="0" fontId="21" fillId="0" borderId="12" xfId="9" applyFont="1" applyBorder="1" applyAlignment="1">
      <alignment horizontal="center" vertical="center"/>
    </xf>
    <xf numFmtId="0" fontId="21" fillId="0" borderId="22" xfId="9" applyFont="1" applyBorder="1" applyAlignment="1">
      <alignment horizontal="justify" vertical="center" wrapText="1"/>
    </xf>
    <xf numFmtId="4" fontId="21" fillId="0" borderId="22" xfId="0" applyNumberFormat="1" applyFont="1" applyBorder="1" applyAlignment="1">
      <alignment horizontal="center" vertical="center" wrapText="1"/>
    </xf>
    <xf numFmtId="4" fontId="15" fillId="0" borderId="22" xfId="0" applyNumberFormat="1" applyFont="1" applyBorder="1" applyAlignment="1">
      <alignment horizontal="center" vertical="center" wrapText="1"/>
    </xf>
    <xf numFmtId="0" fontId="19" fillId="9" borderId="2" xfId="9" applyFont="1" applyFill="1" applyBorder="1" applyAlignment="1">
      <alignment horizontal="center" vertical="center"/>
    </xf>
    <xf numFmtId="0" fontId="19" fillId="9" borderId="2" xfId="9" applyFont="1" applyFill="1" applyBorder="1" applyAlignment="1">
      <alignment horizontal="left" wrapText="1"/>
    </xf>
    <xf numFmtId="2" fontId="21" fillId="0" borderId="46" xfId="0" applyNumberFormat="1" applyFont="1" applyBorder="1" applyAlignment="1">
      <alignment horizontal="center" vertical="center" wrapText="1"/>
    </xf>
    <xf numFmtId="0" fontId="18" fillId="0" borderId="0" xfId="0" applyFont="1" applyAlignment="1">
      <alignment horizontal="center"/>
    </xf>
    <xf numFmtId="0" fontId="20" fillId="0" borderId="0" xfId="0" applyFont="1" applyAlignment="1">
      <alignment horizontal="center"/>
    </xf>
    <xf numFmtId="0" fontId="9" fillId="4" borderId="5" xfId="0" applyFont="1" applyFill="1" applyBorder="1" applyAlignment="1">
      <alignment horizontal="right" vertical="center"/>
    </xf>
    <xf numFmtId="167" fontId="7" fillId="5" borderId="2" xfId="0" applyNumberFormat="1" applyFont="1" applyFill="1" applyBorder="1" applyAlignment="1">
      <alignment horizontal="right" vertical="center"/>
    </xf>
    <xf numFmtId="167" fontId="7" fillId="5" borderId="13" xfId="0" applyNumberFormat="1" applyFont="1" applyFill="1" applyBorder="1" applyAlignment="1">
      <alignment horizontal="left" vertical="center"/>
    </xf>
    <xf numFmtId="0" fontId="1" fillId="4" borderId="14" xfId="0" applyFont="1" applyFill="1" applyBorder="1" applyAlignment="1">
      <alignment horizontal="right" vertical="center"/>
    </xf>
    <xf numFmtId="0" fontId="1" fillId="4" borderId="15" xfId="0" applyFont="1" applyFill="1" applyBorder="1" applyAlignment="1">
      <alignment horizontal="left" vertical="center"/>
    </xf>
    <xf numFmtId="0" fontId="9" fillId="0" borderId="16" xfId="0" applyFont="1" applyBorder="1" applyAlignment="1">
      <alignment horizontal="left" vertical="center" wrapText="1"/>
    </xf>
    <xf numFmtId="0" fontId="7" fillId="6" borderId="1" xfId="0" applyFont="1" applyFill="1" applyBorder="1" applyAlignment="1">
      <alignment horizontal="center" vertical="center"/>
    </xf>
    <xf numFmtId="168" fontId="7" fillId="6" borderId="2" xfId="0" applyNumberFormat="1" applyFont="1" applyFill="1" applyBorder="1" applyAlignment="1">
      <alignment horizontal="center" vertical="center"/>
    </xf>
    <xf numFmtId="0" fontId="1" fillId="0" borderId="12" xfId="0" applyFont="1" applyBorder="1" applyAlignment="1">
      <alignment horizontal="center" vertical="center" wrapText="1"/>
    </xf>
    <xf numFmtId="0" fontId="1" fillId="0" borderId="17" xfId="0" applyFont="1" applyBorder="1" applyAlignment="1">
      <alignment horizontal="center" vertical="center" wrapText="1"/>
    </xf>
    <xf numFmtId="165" fontId="1" fillId="0" borderId="17" xfId="12" applyFont="1" applyBorder="1" applyAlignment="1" applyProtection="1">
      <alignment horizontal="center" vertical="center" wrapText="1"/>
    </xf>
    <xf numFmtId="165" fontId="1" fillId="0" borderId="18" xfId="12" applyFont="1" applyBorder="1" applyAlignment="1" applyProtection="1">
      <alignment horizontal="center" vertical="center" wrapText="1"/>
    </xf>
    <xf numFmtId="0" fontId="1" fillId="0" borderId="19" xfId="0" applyFont="1" applyBorder="1" applyAlignment="1">
      <alignment horizontal="center" vertical="center" wrapText="1"/>
    </xf>
    <xf numFmtId="0" fontId="9" fillId="0" borderId="19" xfId="0" applyFont="1" applyBorder="1" applyAlignment="1">
      <alignment horizontal="center" vertical="center" wrapText="1"/>
    </xf>
    <xf numFmtId="0" fontId="1" fillId="0" borderId="20" xfId="0" applyFont="1" applyBorder="1" applyAlignment="1">
      <alignment horizontal="center" vertical="center"/>
    </xf>
    <xf numFmtId="0" fontId="9" fillId="7" borderId="27" xfId="5" applyFont="1" applyFill="1" applyBorder="1" applyAlignment="1">
      <alignment horizontal="center" vertical="center" wrapText="1"/>
    </xf>
    <xf numFmtId="0" fontId="13" fillId="0" borderId="31" xfId="5" applyFont="1" applyBorder="1" applyAlignment="1">
      <alignment horizontal="center" vertical="center" wrapText="1"/>
    </xf>
    <xf numFmtId="164" fontId="7" fillId="10" borderId="32" xfId="2" applyFont="1" applyFill="1" applyBorder="1" applyAlignment="1" applyProtection="1">
      <alignment horizontal="center" vertical="center"/>
    </xf>
    <xf numFmtId="0" fontId="9" fillId="0" borderId="15" xfId="0" applyFont="1" applyBorder="1" applyAlignment="1">
      <alignment horizontal="center" vertical="center" wrapText="1"/>
    </xf>
    <xf numFmtId="169" fontId="8" fillId="0" borderId="0" xfId="3" applyNumberFormat="1" applyFont="1" applyBorder="1" applyAlignment="1" applyProtection="1">
      <alignment horizontal="right"/>
    </xf>
    <xf numFmtId="0" fontId="9" fillId="7" borderId="35" xfId="0" applyFont="1" applyFill="1" applyBorder="1" applyAlignment="1">
      <alignment horizontal="center" vertical="center" wrapText="1"/>
    </xf>
    <xf numFmtId="10" fontId="9" fillId="7" borderId="36" xfId="0" applyNumberFormat="1" applyFont="1" applyFill="1" applyBorder="1" applyAlignment="1">
      <alignment horizontal="center" vertical="center" wrapText="1"/>
    </xf>
    <xf numFmtId="0" fontId="9" fillId="7" borderId="36" xfId="0" applyFont="1" applyFill="1" applyBorder="1" applyAlignment="1">
      <alignment horizontal="center" vertical="center" wrapText="1"/>
    </xf>
    <xf numFmtId="168" fontId="9" fillId="7" borderId="32" xfId="0" applyNumberFormat="1" applyFont="1" applyFill="1" applyBorder="1" applyAlignment="1">
      <alignment horizontal="center" vertical="center" wrapText="1"/>
    </xf>
    <xf numFmtId="164" fontId="15" fillId="0" borderId="0" xfId="2" applyFont="1" applyBorder="1" applyAlignment="1" applyProtection="1">
      <alignment horizontal="center"/>
    </xf>
    <xf numFmtId="0" fontId="1" fillId="0" borderId="37" xfId="0" applyFont="1" applyBorder="1" applyAlignment="1">
      <alignment horizontal="center" vertical="center" wrapText="1"/>
    </xf>
    <xf numFmtId="10" fontId="1" fillId="0" borderId="38" xfId="0" applyNumberFormat="1" applyFont="1" applyBorder="1" applyAlignment="1">
      <alignment horizontal="center" vertical="center" wrapText="1"/>
    </xf>
    <xf numFmtId="0" fontId="1" fillId="0" borderId="38" xfId="0" applyFont="1" applyBorder="1" applyAlignment="1">
      <alignment horizontal="center" vertical="center" wrapText="1"/>
    </xf>
    <xf numFmtId="168" fontId="1" fillId="0" borderId="39" xfId="0" applyNumberFormat="1" applyFont="1" applyBorder="1" applyAlignment="1">
      <alignment horizontal="center" vertical="center" wrapText="1"/>
    </xf>
    <xf numFmtId="0" fontId="1" fillId="0" borderId="27" xfId="0" applyFont="1" applyBorder="1" applyAlignment="1">
      <alignment horizontal="center" vertical="center" wrapText="1"/>
    </xf>
    <xf numFmtId="10" fontId="1" fillId="0" borderId="40" xfId="0" applyNumberFormat="1" applyFont="1" applyBorder="1" applyAlignment="1">
      <alignment horizontal="center" vertical="center" wrapText="1"/>
    </xf>
    <xf numFmtId="0" fontId="1" fillId="0" borderId="40" xfId="0" applyFont="1" applyBorder="1" applyAlignment="1">
      <alignment horizontal="center" vertical="center" wrapText="1"/>
    </xf>
    <xf numFmtId="168" fontId="1" fillId="0" borderId="41" xfId="0" applyNumberFormat="1" applyFont="1" applyBorder="1" applyAlignment="1">
      <alignment horizontal="center" vertical="center" wrapText="1"/>
    </xf>
    <xf numFmtId="0" fontId="19" fillId="0" borderId="19" xfId="0" applyFont="1" applyBorder="1" applyAlignment="1">
      <alignment horizontal="center" vertical="center" wrapText="1"/>
    </xf>
    <xf numFmtId="0" fontId="20" fillId="0" borderId="42" xfId="0" applyFont="1" applyBorder="1" applyAlignment="1">
      <alignment horizontal="center" wrapText="1"/>
    </xf>
    <xf numFmtId="2" fontId="19" fillId="0" borderId="12" xfId="0" applyNumberFormat="1" applyFont="1" applyBorder="1" applyAlignment="1">
      <alignment horizontal="left" vertical="center" wrapText="1"/>
    </xf>
    <xf numFmtId="2" fontId="19" fillId="0" borderId="25" xfId="0" applyNumberFormat="1" applyFont="1" applyBorder="1" applyAlignment="1">
      <alignment horizontal="center" vertical="center" wrapText="1"/>
    </xf>
    <xf numFmtId="2" fontId="21" fillId="0" borderId="25" xfId="14" applyNumberFormat="1" applyFont="1" applyBorder="1" applyAlignment="1" applyProtection="1">
      <alignment horizontal="center" vertical="center"/>
    </xf>
    <xf numFmtId="0" fontId="21" fillId="0" borderId="12" xfId="9" applyFont="1" applyBorder="1" applyAlignment="1">
      <alignment horizontal="justify" vertical="center" wrapText="1"/>
    </xf>
    <xf numFmtId="0" fontId="21" fillId="0" borderId="31" xfId="9" applyFont="1" applyBorder="1" applyAlignment="1">
      <alignment horizontal="center" vertical="center"/>
    </xf>
    <xf numFmtId="2" fontId="21" fillId="0" borderId="39" xfId="14" applyNumberFormat="1" applyFont="1" applyBorder="1" applyAlignment="1" applyProtection="1">
      <alignment horizontal="center" vertical="center"/>
    </xf>
    <xf numFmtId="0" fontId="19" fillId="0" borderId="12" xfId="0" applyFont="1" applyBorder="1" applyAlignment="1">
      <alignment horizontal="center" vertical="center" wrapText="1"/>
    </xf>
    <xf numFmtId="0" fontId="21" fillId="0" borderId="12" xfId="0" applyFont="1" applyBorder="1" applyAlignment="1">
      <alignment horizontal="left" vertical="center" wrapText="1"/>
    </xf>
    <xf numFmtId="4" fontId="21" fillId="0" borderId="22" xfId="0" applyNumberFormat="1" applyFont="1" applyBorder="1" applyAlignment="1">
      <alignment horizontal="center" vertical="center" wrapText="1"/>
    </xf>
    <xf numFmtId="0" fontId="18" fillId="0" borderId="12" xfId="0" applyFont="1" applyBorder="1" applyAlignment="1">
      <alignment horizontal="left" vertical="center" wrapText="1"/>
    </xf>
    <xf numFmtId="2" fontId="21" fillId="0" borderId="32" xfId="14" applyNumberFormat="1" applyFont="1" applyBorder="1" applyAlignment="1" applyProtection="1">
      <alignment horizontal="center" vertical="center"/>
    </xf>
    <xf numFmtId="0" fontId="18" fillId="0" borderId="27" xfId="0" applyFont="1" applyBorder="1" applyAlignment="1">
      <alignment horizontal="left" vertical="center" wrapText="1"/>
    </xf>
  </cellXfs>
  <cellStyles count="15">
    <cellStyle name="Moeda" xfId="2" builtinId="4"/>
    <cellStyle name="Moeda 2" xfId="4" xr:uid="{00000000-0005-0000-0000-000006000000}"/>
    <cellStyle name="Normal" xfId="0" builtinId="0"/>
    <cellStyle name="Normal 2" xfId="5" xr:uid="{00000000-0005-0000-0000-000007000000}"/>
    <cellStyle name="Normal 2 2 2" xfId="6" xr:uid="{00000000-0005-0000-0000-000008000000}"/>
    <cellStyle name="Normal 3" xfId="7" xr:uid="{00000000-0005-0000-0000-000009000000}"/>
    <cellStyle name="Normal 5 2" xfId="8" xr:uid="{00000000-0005-0000-0000-00000A000000}"/>
    <cellStyle name="Normal 6 2" xfId="9" xr:uid="{00000000-0005-0000-0000-00000B000000}"/>
    <cellStyle name="Normal 7" xfId="10" xr:uid="{00000000-0005-0000-0000-00000C000000}"/>
    <cellStyle name="Normal 7 3" xfId="11" xr:uid="{00000000-0005-0000-0000-00000D000000}"/>
    <cellStyle name="Porcentagem" xfId="3" builtinId="5"/>
    <cellStyle name="Vírgula" xfId="1" builtinId="3"/>
    <cellStyle name="Vírgula 2" xfId="12" xr:uid="{00000000-0005-0000-0000-00000E000000}"/>
    <cellStyle name="Vírgula 2 13 3" xfId="13" xr:uid="{00000000-0005-0000-0000-00000F000000}"/>
    <cellStyle name="Vírgula 5 2" xfId="14" xr:uid="{00000000-0005-0000-0000-000010000000}"/>
  </cellStyles>
  <dxfs count="3">
    <dxf>
      <font>
        <b/>
        <sz val="11"/>
        <color rgb="FFFFFFFF"/>
        <name val="Calibri"/>
        <family val="2"/>
        <charset val="1"/>
      </font>
      <fill>
        <patternFill>
          <bgColor rgb="FF000000"/>
        </patternFill>
      </fill>
    </dxf>
    <dxf>
      <font>
        <b/>
        <i val="0"/>
        <color rgb="FFFF0000"/>
      </font>
    </dxf>
    <dxf>
      <font>
        <b/>
        <i val="0"/>
        <color rgb="FFFF0000"/>
      </font>
    </dxf>
  </dxfs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9C9C9"/>
      <rgbColor rgb="FF808080"/>
      <rgbColor rgb="FFAFABAB"/>
      <rgbColor rgb="FF993366"/>
      <rgbColor rgb="FFF2F2F2"/>
      <rgbColor rgb="FFEDEDED"/>
      <rgbColor rgb="FF660066"/>
      <rgbColor rgb="FFFF8080"/>
      <rgbColor rgb="FF0066CC"/>
      <rgbColor rgb="FFD0CECE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DDDDDD"/>
      <rgbColor rgb="FFFFFF99"/>
      <rgbColor rgb="FF99CCFF"/>
      <rgbColor rgb="FFFF99CC"/>
      <rgbColor rgb="FFCC99FF"/>
      <rgbColor rgb="FFD9D9D9"/>
      <rgbColor rgb="FF3366FF"/>
      <rgbColor rgb="FF33CCCC"/>
      <rgbColor rgb="FF99CC00"/>
      <rgbColor rgb="FFFFCC00"/>
      <rgbColor rgb="FFFF9900"/>
      <rgbColor rgb="FFFF6600"/>
      <rgbColor rgb="FF666699"/>
      <rgbColor rgb="FFA5A5A5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614880</xdr:colOff>
      <xdr:row>11</xdr:row>
      <xdr:rowOff>116640</xdr:rowOff>
    </xdr:from>
    <xdr:to>
      <xdr:col>5</xdr:col>
      <xdr:colOff>376560</xdr:colOff>
      <xdr:row>11</xdr:row>
      <xdr:rowOff>830160</xdr:rowOff>
    </xdr:to>
    <xdr:pic>
      <xdr:nvPicPr>
        <xdr:cNvPr id="2" name="Figura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/>
        <a:stretch/>
      </xdr:blipFill>
      <xdr:spPr>
        <a:xfrm>
          <a:off x="6708960" y="116640"/>
          <a:ext cx="758520" cy="71352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78120</xdr:colOff>
      <xdr:row>1</xdr:row>
      <xdr:rowOff>72720</xdr:rowOff>
    </xdr:from>
    <xdr:to>
      <xdr:col>2</xdr:col>
      <xdr:colOff>51480</xdr:colOff>
      <xdr:row>6</xdr:row>
      <xdr:rowOff>56880</xdr:rowOff>
    </xdr:to>
    <xdr:pic>
      <xdr:nvPicPr>
        <xdr:cNvPr id="2" name="Imagem 2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/>
      </xdr:nvPicPr>
      <xdr:blipFill>
        <a:blip xmlns:r="http://schemas.openxmlformats.org/officeDocument/2006/relationships" r:embed="rId1"/>
        <a:stretch/>
      </xdr:blipFill>
      <xdr:spPr>
        <a:xfrm>
          <a:off x="309960" y="263160"/>
          <a:ext cx="1021680" cy="936720"/>
        </a:xfrm>
        <a:prstGeom prst="rect">
          <a:avLst/>
        </a:prstGeom>
        <a:noFill/>
        <a:ln w="0">
          <a:noFill/>
        </a:ln>
      </xdr:spPr>
    </xdr:pic>
    <xdr:clientData/>
  </xdr:twoCellAnchor>
  <xdr:twoCellAnchor editAs="oneCell">
    <xdr:from>
      <xdr:col>1</xdr:col>
      <xdr:colOff>78120</xdr:colOff>
      <xdr:row>1</xdr:row>
      <xdr:rowOff>63000</xdr:rowOff>
    </xdr:from>
    <xdr:to>
      <xdr:col>2</xdr:col>
      <xdr:colOff>50400</xdr:colOff>
      <xdr:row>6</xdr:row>
      <xdr:rowOff>46080</xdr:rowOff>
    </xdr:to>
    <xdr:pic>
      <xdr:nvPicPr>
        <xdr:cNvPr id="3" name="Imagem 1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PicPr/>
      </xdr:nvPicPr>
      <xdr:blipFill>
        <a:blip xmlns:r="http://schemas.openxmlformats.org/officeDocument/2006/relationships" r:embed="rId1"/>
        <a:stretch/>
      </xdr:blipFill>
      <xdr:spPr>
        <a:xfrm>
          <a:off x="309960" y="253440"/>
          <a:ext cx="1020600" cy="9356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/>
        <a:ea typeface="DejaVu Sans"/>
        <a:cs typeface="DejaVu Sans"/>
      </a:majorFont>
      <a:minorFont>
        <a:latin typeface="Arial"/>
        <a:ea typeface="DejaVu Sans"/>
        <a:cs typeface="DejaVu Sans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XFD1048576"/>
  <sheetViews>
    <sheetView tabSelected="1" view="pageBreakPreview" topLeftCell="A354" zoomScaleNormal="100" workbookViewId="0">
      <selection activeCell="E378" sqref="E378"/>
    </sheetView>
  </sheetViews>
  <sheetFormatPr defaultColWidth="8.7109375" defaultRowHeight="13.9" customHeight="1"/>
  <cols>
    <col min="1" max="1" width="7.7109375" customWidth="1"/>
    <col min="2" max="2" width="56.5703125" style="15" customWidth="1"/>
    <col min="3" max="3" width="10.85546875" customWidth="1"/>
    <col min="4" max="4" width="11.28515625" customWidth="1"/>
    <col min="5" max="5" width="14.140625" customWidth="1"/>
    <col min="7" max="7" width="10.140625" customWidth="1"/>
    <col min="8" max="8" width="9.28515625" customWidth="1"/>
    <col min="9" max="9" width="12.140625" style="16" customWidth="1"/>
    <col min="10" max="10" width="18.5703125" customWidth="1"/>
    <col min="11" max="11" width="11.42578125" customWidth="1"/>
    <col min="12" max="12" width="11.5703125" customWidth="1"/>
    <col min="13" max="13" width="14.42578125" customWidth="1"/>
    <col min="14" max="14" width="9.28515625" customWidth="1"/>
    <col min="15" max="15" width="14.5703125" customWidth="1"/>
    <col min="16" max="18" width="10.5703125" customWidth="1"/>
    <col min="16383" max="16384" width="11.5703125" customWidth="1"/>
  </cols>
  <sheetData>
    <row r="1" spans="1:20 16383:16384" ht="12.75" hidden="1" customHeight="1">
      <c r="A1" s="14" t="s">
        <v>0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  <c r="N1" s="14"/>
      <c r="P1" s="17"/>
      <c r="R1" s="18"/>
    </row>
    <row r="2" spans="1:20 16383:16384" ht="15" hidden="1">
      <c r="A2" s="14"/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P2" s="17"/>
      <c r="R2" s="18"/>
    </row>
    <row r="3" spans="1:20 16383:16384" ht="15" hidden="1">
      <c r="A3" s="14"/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P3" s="17"/>
      <c r="R3" s="18"/>
    </row>
    <row r="4" spans="1:20 16383:16384" ht="15" hidden="1">
      <c r="A4" s="14"/>
      <c r="B4" s="14"/>
      <c r="C4" s="14"/>
      <c r="D4" s="14"/>
      <c r="E4" s="14"/>
      <c r="F4" s="14"/>
      <c r="G4" s="14"/>
      <c r="H4" s="14"/>
      <c r="I4" s="14"/>
      <c r="J4" s="14"/>
      <c r="K4" s="14"/>
      <c r="L4" s="14"/>
      <c r="M4" s="14"/>
      <c r="N4" s="14"/>
      <c r="P4" s="17"/>
      <c r="R4" s="18"/>
    </row>
    <row r="5" spans="1:20 16383:16384" ht="15" hidden="1">
      <c r="A5" s="14"/>
      <c r="B5" s="14"/>
      <c r="C5" s="14"/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P5" s="17"/>
      <c r="R5" s="18"/>
    </row>
    <row r="6" spans="1:20 16383:16384" ht="15" hidden="1">
      <c r="A6" s="14"/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P6" s="17"/>
      <c r="R6" s="18"/>
    </row>
    <row r="7" spans="1:20 16383:16384" ht="15" hidden="1">
      <c r="A7" s="14"/>
      <c r="B7" s="14"/>
      <c r="C7" s="14"/>
      <c r="D7" s="14"/>
      <c r="E7" s="14"/>
      <c r="F7" s="14"/>
      <c r="G7" s="14"/>
      <c r="H7" s="14"/>
      <c r="I7" s="14"/>
      <c r="J7" s="14"/>
      <c r="K7" s="14"/>
      <c r="L7" s="14"/>
      <c r="M7" s="14"/>
      <c r="N7" s="14"/>
      <c r="P7" s="17"/>
      <c r="R7" s="18"/>
    </row>
    <row r="8" spans="1:20 16383:16384" ht="15" hidden="1">
      <c r="A8" s="14"/>
      <c r="B8" s="14"/>
      <c r="C8" s="14"/>
      <c r="D8" s="14"/>
      <c r="E8" s="14"/>
      <c r="F8" s="14"/>
      <c r="G8" s="14"/>
      <c r="H8" s="14"/>
      <c r="I8" s="14"/>
      <c r="J8" s="14"/>
      <c r="K8" s="14"/>
      <c r="L8" s="14"/>
      <c r="M8" s="14"/>
      <c r="N8" s="14"/>
      <c r="P8" s="17"/>
      <c r="R8" s="18"/>
    </row>
    <row r="9" spans="1:20 16383:16384" ht="15" hidden="1">
      <c r="A9" s="14"/>
      <c r="B9" s="14"/>
      <c r="C9" s="14"/>
      <c r="D9" s="14"/>
      <c r="E9" s="14"/>
      <c r="F9" s="14"/>
      <c r="G9" s="14"/>
      <c r="H9" s="14"/>
      <c r="I9" s="14"/>
      <c r="J9" s="14"/>
      <c r="K9" s="14"/>
      <c r="L9" s="14"/>
      <c r="M9" s="14"/>
      <c r="N9" s="14"/>
      <c r="P9" s="17"/>
      <c r="R9" s="18"/>
    </row>
    <row r="10" spans="1:20 16383:16384" ht="15" hidden="1">
      <c r="A10" s="14"/>
      <c r="B10" s="14"/>
      <c r="C10" s="14"/>
      <c r="D10" s="14"/>
      <c r="E10" s="14"/>
      <c r="F10" s="14"/>
      <c r="G10" s="14"/>
      <c r="H10" s="14"/>
      <c r="I10" s="14"/>
      <c r="J10" s="14"/>
      <c r="K10" s="14"/>
      <c r="L10" s="14"/>
      <c r="M10" s="14"/>
      <c r="N10" s="14"/>
      <c r="P10" s="17"/>
      <c r="R10" s="18"/>
    </row>
    <row r="11" spans="1:20 16383:16384" ht="15" hidden="1">
      <c r="A11" s="14"/>
      <c r="B11" s="14"/>
      <c r="C11" s="14"/>
      <c r="D11" s="14"/>
      <c r="E11" s="14"/>
      <c r="F11" s="14"/>
      <c r="G11" s="14"/>
      <c r="H11" s="14"/>
      <c r="I11" s="14"/>
      <c r="J11" s="14"/>
      <c r="K11" s="14"/>
      <c r="L11" s="14"/>
      <c r="M11" s="14"/>
      <c r="N11" s="14"/>
      <c r="P11" s="17"/>
      <c r="R11" s="18"/>
    </row>
    <row r="12" spans="1:20 16383:16384" ht="70.349999999999994" customHeight="1">
      <c r="A12" s="13"/>
      <c r="B12" s="13"/>
      <c r="C12" s="13"/>
      <c r="D12" s="13"/>
      <c r="E12" s="13"/>
      <c r="F12" s="13"/>
      <c r="G12" s="13"/>
      <c r="H12" s="13"/>
      <c r="I12" s="13"/>
      <c r="J12" s="13"/>
      <c r="K12" s="13"/>
      <c r="L12" s="13"/>
      <c r="M12" s="13"/>
      <c r="N12" s="13"/>
      <c r="P12" s="17"/>
      <c r="R12" s="18"/>
    </row>
    <row r="13" spans="1:20 16383:16384" s="19" customFormat="1" ht="16.899999999999999" customHeight="1">
      <c r="A13" s="12" t="s">
        <v>1</v>
      </c>
      <c r="B13" s="12"/>
      <c r="C13" s="12"/>
      <c r="D13" s="12"/>
      <c r="E13" s="11" t="str">
        <f>I18</f>
        <v>MEDIÇÃO 04</v>
      </c>
      <c r="F13" s="11"/>
      <c r="G13" s="11"/>
      <c r="H13" s="11"/>
      <c r="I13" s="11"/>
      <c r="J13" s="11"/>
      <c r="K13" s="10" t="s">
        <v>2</v>
      </c>
      <c r="L13" s="10"/>
      <c r="M13" s="10"/>
      <c r="N13" s="10"/>
      <c r="P13" s="20"/>
      <c r="R13" s="21"/>
      <c r="S13"/>
      <c r="T13"/>
      <c r="XFC13"/>
      <c r="XFD13"/>
    </row>
    <row r="14" spans="1:20 16383:16384" s="22" customFormat="1" ht="13.9" customHeight="1">
      <c r="A14" s="9" t="s">
        <v>3</v>
      </c>
      <c r="B14" s="9"/>
      <c r="C14" s="9"/>
      <c r="D14" s="8" t="s">
        <v>4</v>
      </c>
      <c r="E14" s="8"/>
      <c r="F14" s="7" t="s">
        <v>5</v>
      </c>
      <c r="G14" s="7"/>
      <c r="H14" s="6" t="s">
        <v>6</v>
      </c>
      <c r="I14" s="6"/>
      <c r="J14" s="6"/>
      <c r="K14" s="5" t="s">
        <v>7</v>
      </c>
      <c r="L14" s="5"/>
      <c r="M14" s="4">
        <v>45810</v>
      </c>
      <c r="N14" s="4"/>
      <c r="P14" s="23"/>
      <c r="R14" s="24"/>
      <c r="S14"/>
      <c r="T14"/>
      <c r="XFC14"/>
      <c r="XFD14"/>
    </row>
    <row r="15" spans="1:20 16383:16384" s="22" customFormat="1" ht="21.75" customHeight="1">
      <c r="A15" s="9"/>
      <c r="B15" s="9"/>
      <c r="C15" s="9"/>
      <c r="D15" s="8"/>
      <c r="E15" s="8"/>
      <c r="F15" s="7"/>
      <c r="G15" s="7"/>
      <c r="H15" s="6"/>
      <c r="I15" s="6"/>
      <c r="J15" s="6"/>
      <c r="K15" s="3" t="s">
        <v>8</v>
      </c>
      <c r="L15" s="3"/>
      <c r="M15" s="2">
        <v>46170</v>
      </c>
      <c r="N15" s="2"/>
      <c r="O15" s="25"/>
      <c r="P15" s="23"/>
      <c r="R15" s="24"/>
      <c r="S15"/>
      <c r="T15"/>
      <c r="XFC15"/>
      <c r="XFD15"/>
    </row>
    <row r="16" spans="1:20 16383:16384" s="22" customFormat="1" ht="13.9" customHeight="1">
      <c r="A16" s="1" t="s">
        <v>9</v>
      </c>
      <c r="B16" s="1"/>
      <c r="C16" s="1"/>
      <c r="D16" s="157" t="s">
        <v>10</v>
      </c>
      <c r="E16" s="157"/>
      <c r="F16" s="158">
        <v>45910</v>
      </c>
      <c r="G16" s="158"/>
      <c r="H16" s="26" t="s">
        <v>11</v>
      </c>
      <c r="I16" s="159">
        <v>45986</v>
      </c>
      <c r="J16" s="159"/>
      <c r="K16" s="160" t="s">
        <v>12</v>
      </c>
      <c r="L16" s="160"/>
      <c r="M16" s="161" t="s">
        <v>13</v>
      </c>
      <c r="N16" s="161"/>
      <c r="O16" s="25"/>
      <c r="P16" s="23"/>
      <c r="R16" s="24"/>
      <c r="S16"/>
      <c r="T16"/>
      <c r="XFC16"/>
      <c r="XFD16"/>
    </row>
    <row r="17" spans="1:20 16383:16384" s="22" customFormat="1" ht="18.75" customHeight="1">
      <c r="A17" s="162" t="s">
        <v>14</v>
      </c>
      <c r="B17" s="162"/>
      <c r="C17" s="162"/>
      <c r="D17" s="162"/>
      <c r="E17" s="162"/>
      <c r="F17" s="163" t="str">
        <f>I18</f>
        <v>MEDIÇÃO 04</v>
      </c>
      <c r="G17" s="163"/>
      <c r="H17" s="163"/>
      <c r="I17" s="164">
        <f>L365</f>
        <v>57096.570299782936</v>
      </c>
      <c r="J17" s="164"/>
      <c r="K17" s="27" t="s">
        <v>15</v>
      </c>
      <c r="L17" s="28">
        <f>H365</f>
        <v>3.2992543970901886E-2</v>
      </c>
      <c r="M17" s="29" t="s">
        <v>16</v>
      </c>
      <c r="N17" s="30">
        <f>H366</f>
        <v>0.13613387256387086</v>
      </c>
      <c r="P17" s="23"/>
      <c r="R17" s="24"/>
      <c r="S17"/>
      <c r="T17"/>
      <c r="XFC17"/>
      <c r="XFD17"/>
    </row>
    <row r="18" spans="1:20 16383:16384" s="15" customFormat="1" ht="16.5" customHeight="1">
      <c r="A18" s="165" t="s">
        <v>17</v>
      </c>
      <c r="B18" s="166" t="s">
        <v>18</v>
      </c>
      <c r="C18" s="166" t="s">
        <v>19</v>
      </c>
      <c r="D18" s="167" t="s">
        <v>20</v>
      </c>
      <c r="E18" s="168" t="s">
        <v>21</v>
      </c>
      <c r="F18" s="169" t="s">
        <v>22</v>
      </c>
      <c r="G18" s="169"/>
      <c r="H18" s="169"/>
      <c r="I18" s="170" t="s">
        <v>23</v>
      </c>
      <c r="J18" s="170"/>
      <c r="K18" s="170"/>
      <c r="L18" s="171" t="s">
        <v>24</v>
      </c>
      <c r="M18" s="171"/>
      <c r="N18" s="171"/>
      <c r="P18" s="32"/>
      <c r="R18" s="33"/>
      <c r="S18"/>
      <c r="T18"/>
      <c r="XFC18"/>
      <c r="XFD18"/>
    </row>
    <row r="19" spans="1:20 16383:16384" s="15" customFormat="1" ht="14.25" customHeight="1">
      <c r="A19" s="165"/>
      <c r="B19" s="166"/>
      <c r="C19" s="166"/>
      <c r="D19" s="167"/>
      <c r="E19" s="168"/>
      <c r="F19" s="34" t="s">
        <v>20</v>
      </c>
      <c r="G19" s="31" t="s">
        <v>25</v>
      </c>
      <c r="H19" s="35" t="s">
        <v>26</v>
      </c>
      <c r="I19" s="34" t="s">
        <v>20</v>
      </c>
      <c r="J19" s="36" t="s">
        <v>25</v>
      </c>
      <c r="K19" s="35" t="s">
        <v>26</v>
      </c>
      <c r="L19" s="37" t="s">
        <v>20</v>
      </c>
      <c r="M19" s="36" t="s">
        <v>25</v>
      </c>
      <c r="N19" s="35" t="s">
        <v>26</v>
      </c>
      <c r="P19" s="38"/>
      <c r="R19" s="33"/>
      <c r="S19"/>
      <c r="T19"/>
      <c r="XFC19"/>
      <c r="XFD19"/>
    </row>
    <row r="20" spans="1:20 16383:16384" ht="15">
      <c r="A20" s="39">
        <v>1</v>
      </c>
      <c r="B20" s="40" t="s">
        <v>27</v>
      </c>
      <c r="C20" s="41"/>
      <c r="D20" s="42"/>
      <c r="E20" s="42"/>
      <c r="F20" s="43"/>
      <c r="G20" s="44"/>
      <c r="H20" s="45"/>
      <c r="I20" s="46"/>
      <c r="J20" s="47">
        <f>SUM(J22:J26)</f>
        <v>3650.4184943673281</v>
      </c>
      <c r="K20" s="45"/>
      <c r="L20" s="44"/>
      <c r="M20" s="47">
        <f>SUM(M22:M26)</f>
        <v>20711.561333467573</v>
      </c>
      <c r="N20" s="45"/>
      <c r="O20" s="48"/>
    </row>
    <row r="21" spans="1:20 16383:16384" ht="15">
      <c r="A21" s="49" t="s">
        <v>28</v>
      </c>
      <c r="B21" s="50" t="s">
        <v>29</v>
      </c>
      <c r="C21" s="51"/>
      <c r="D21" s="52"/>
      <c r="E21" s="52"/>
      <c r="F21" s="53"/>
      <c r="G21" s="54"/>
      <c r="H21" s="55"/>
      <c r="I21" s="56"/>
      <c r="J21" s="57"/>
      <c r="K21" s="55"/>
      <c r="L21" s="54"/>
      <c r="M21" s="57"/>
      <c r="N21" s="55"/>
    </row>
    <row r="22" spans="1:20 16383:16384" ht="36">
      <c r="A22" s="58" t="s">
        <v>30</v>
      </c>
      <c r="B22" s="59" t="s">
        <v>31</v>
      </c>
      <c r="C22" s="60" t="s">
        <v>32</v>
      </c>
      <c r="D22" s="61">
        <v>367.02</v>
      </c>
      <c r="E22" s="62">
        <v>62.049945999999998</v>
      </c>
      <c r="F22" s="63">
        <v>90</v>
      </c>
      <c r="G22" s="64">
        <f>F22*E22</f>
        <v>5584.49514</v>
      </c>
      <c r="H22" s="65">
        <f>F22/D22</f>
        <v>0.24521824423737126</v>
      </c>
      <c r="I22" s="61">
        <f>IFERROR(VLOOKUP(A22,'MEMO CALCULO 04'!$B$2:$E$508,4,0),0)</f>
        <v>0</v>
      </c>
      <c r="J22" s="66">
        <f>I22*E22</f>
        <v>0</v>
      </c>
      <c r="K22" s="65">
        <f>I22/D22</f>
        <v>0</v>
      </c>
      <c r="L22" s="67">
        <f>F22+I22</f>
        <v>90</v>
      </c>
      <c r="M22" s="68">
        <f>G22+J22</f>
        <v>5584.49514</v>
      </c>
      <c r="N22" s="69">
        <f>H22+K22</f>
        <v>0.24521824423737126</v>
      </c>
    </row>
    <row r="23" spans="1:20 16383:16384" ht="15">
      <c r="A23" s="49" t="s">
        <v>33</v>
      </c>
      <c r="B23" s="50" t="s">
        <v>34</v>
      </c>
      <c r="C23" s="51"/>
      <c r="D23" s="52"/>
      <c r="E23" s="52"/>
      <c r="F23" s="53"/>
      <c r="G23" s="54"/>
      <c r="H23" s="55"/>
      <c r="I23" s="56"/>
      <c r="J23" s="57"/>
      <c r="K23" s="55"/>
      <c r="L23" s="54"/>
      <c r="M23" s="57"/>
      <c r="N23" s="55"/>
    </row>
    <row r="24" spans="1:20 16383:16384" ht="25.5">
      <c r="A24" s="58" t="s">
        <v>35</v>
      </c>
      <c r="B24" s="70" t="s">
        <v>36</v>
      </c>
      <c r="C24" s="71" t="s">
        <v>37</v>
      </c>
      <c r="D24" s="61">
        <v>2.4</v>
      </c>
      <c r="E24" s="62">
        <v>26193.295099999999</v>
      </c>
      <c r="F24" s="63">
        <v>0.23942408787448899</v>
      </c>
      <c r="G24" s="64">
        <f>F24*E24</f>
        <v>6271.3057877448218</v>
      </c>
      <c r="H24" s="65">
        <f>F24/D24</f>
        <v>9.9760036614370412E-2</v>
      </c>
      <c r="I24" s="61">
        <f>IFERROR(VLOOKUP(A24,'MEMO CALCULO 04'!$B$2:$E$508,4,0),0)</f>
        <v>7.6154478318837301E-2</v>
      </c>
      <c r="J24" s="66">
        <f>I24*E24</f>
        <v>1994.7367237918572</v>
      </c>
      <c r="K24" s="65">
        <f>I24/D24</f>
        <v>3.1731032632848877E-2</v>
      </c>
      <c r="L24" s="67">
        <f t="shared" ref="L24:N26" si="0">F24+I24</f>
        <v>0.3155785661933263</v>
      </c>
      <c r="M24" s="68">
        <f t="shared" si="0"/>
        <v>8266.0425115366797</v>
      </c>
      <c r="N24" s="69">
        <f t="shared" si="0"/>
        <v>0.13149106924721929</v>
      </c>
      <c r="O24" s="72"/>
      <c r="Q24" s="73"/>
    </row>
    <row r="25" spans="1:20 16383:16384" ht="15">
      <c r="A25" s="58" t="s">
        <v>38</v>
      </c>
      <c r="B25" s="70" t="s">
        <v>39</v>
      </c>
      <c r="C25" s="71" t="s">
        <v>37</v>
      </c>
      <c r="D25" s="61">
        <v>2.4</v>
      </c>
      <c r="E25" s="62">
        <v>13271.717914000001</v>
      </c>
      <c r="F25" s="63">
        <v>0.23942408787448899</v>
      </c>
      <c r="G25" s="64">
        <f>F25*E25</f>
        <v>3177.568956086966</v>
      </c>
      <c r="H25" s="65">
        <f>F25/D25</f>
        <v>9.9760036614370412E-2</v>
      </c>
      <c r="I25" s="61">
        <f>IFERROR(VLOOKUP(A25,'MEMO CALCULO 04'!$B$2:$E$508,4,0),0)</f>
        <v>7.6154478318837301E-2</v>
      </c>
      <c r="J25" s="66">
        <f>I25*E25</f>
        <v>1010.7007541354377</v>
      </c>
      <c r="K25" s="65">
        <f>I25/D25</f>
        <v>3.1731032632848877E-2</v>
      </c>
      <c r="L25" s="67">
        <f t="shared" si="0"/>
        <v>0.3155785661933263</v>
      </c>
      <c r="M25" s="68">
        <f t="shared" si="0"/>
        <v>4188.2697102224038</v>
      </c>
      <c r="N25" s="69">
        <f t="shared" si="0"/>
        <v>0.13149106924721929</v>
      </c>
      <c r="O25" s="72"/>
      <c r="Q25" s="73"/>
    </row>
    <row r="26" spans="1:20 16383:16384" ht="25.5">
      <c r="A26" s="58" t="s">
        <v>40</v>
      </c>
      <c r="B26" s="70" t="s">
        <v>41</v>
      </c>
      <c r="C26" s="71" t="s">
        <v>37</v>
      </c>
      <c r="D26" s="61">
        <v>3</v>
      </c>
      <c r="E26" s="62">
        <v>6775.5019080000002</v>
      </c>
      <c r="F26" s="63">
        <v>0.29928010984311199</v>
      </c>
      <c r="G26" s="64">
        <f>F26*E26</f>
        <v>2027.772955268455</v>
      </c>
      <c r="H26" s="65">
        <f>F26/D26</f>
        <v>9.9760036614370662E-2</v>
      </c>
      <c r="I26" s="61">
        <f>IFERROR(VLOOKUP(A26,'MEMO CALCULO 04'!$B$2:$E$508,4,0),0)</f>
        <v>9.5193097898546603E-2</v>
      </c>
      <c r="J26" s="66">
        <f>I26*E26</f>
        <v>644.98101644003327</v>
      </c>
      <c r="K26" s="65">
        <f>I26/D26</f>
        <v>3.173103263284887E-2</v>
      </c>
      <c r="L26" s="67">
        <f t="shared" si="0"/>
        <v>0.39447320774165862</v>
      </c>
      <c r="M26" s="68">
        <f t="shared" si="0"/>
        <v>2672.7539717084883</v>
      </c>
      <c r="N26" s="69">
        <f t="shared" si="0"/>
        <v>0.13149106924721954</v>
      </c>
      <c r="O26" s="72"/>
      <c r="Q26" s="73"/>
    </row>
    <row r="27" spans="1:20 16383:16384" ht="15">
      <c r="A27" s="39">
        <v>2</v>
      </c>
      <c r="B27" s="40" t="s">
        <v>42</v>
      </c>
      <c r="C27" s="41"/>
      <c r="D27" s="42"/>
      <c r="E27" s="74"/>
      <c r="F27" s="43"/>
      <c r="G27" s="44"/>
      <c r="H27" s="45"/>
      <c r="I27" s="44"/>
      <c r="J27" s="47">
        <f>SUM(J29:J40)</f>
        <v>0</v>
      </c>
      <c r="K27" s="45"/>
      <c r="L27" s="44"/>
      <c r="M27" s="47">
        <f>SUM(M29:M40)</f>
        <v>48916.006114500007</v>
      </c>
      <c r="N27" s="45"/>
    </row>
    <row r="28" spans="1:20 16383:16384" ht="15">
      <c r="A28" s="49" t="s">
        <v>43</v>
      </c>
      <c r="B28" s="50" t="s">
        <v>44</v>
      </c>
      <c r="C28" s="51"/>
      <c r="D28" s="52"/>
      <c r="E28" s="75"/>
      <c r="F28" s="53"/>
      <c r="G28" s="54"/>
      <c r="H28" s="55"/>
      <c r="I28" s="54"/>
      <c r="J28" s="57"/>
      <c r="K28" s="55"/>
      <c r="L28" s="54"/>
      <c r="M28" s="57"/>
      <c r="N28" s="55"/>
    </row>
    <row r="29" spans="1:20 16383:16384" ht="24">
      <c r="A29" s="58" t="s">
        <v>45</v>
      </c>
      <c r="B29" s="59" t="s">
        <v>46</v>
      </c>
      <c r="C29" s="60" t="s">
        <v>47</v>
      </c>
      <c r="D29" s="61">
        <v>8</v>
      </c>
      <c r="E29" s="62">
        <v>413.78044399999999</v>
      </c>
      <c r="F29" s="63">
        <v>8</v>
      </c>
      <c r="G29" s="64">
        <f t="shared" ref="G29:G40" si="1">F29*E29</f>
        <v>3310.2435519999999</v>
      </c>
      <c r="H29" s="65">
        <f t="shared" ref="H29:H40" si="2">F29/D29</f>
        <v>1</v>
      </c>
      <c r="I29" s="61">
        <f>IFERROR(VLOOKUP(A29,'MEMO CALCULO 04'!$B$2:$E$508,4,0),0)</f>
        <v>0</v>
      </c>
      <c r="J29" s="66">
        <f t="shared" ref="J29:J40" si="3">I29*E29</f>
        <v>0</v>
      </c>
      <c r="K29" s="65">
        <f t="shared" ref="K29:K40" si="4">I29/D29</f>
        <v>0</v>
      </c>
      <c r="L29" s="67">
        <f t="shared" ref="L29:L40" si="5">F29+I29</f>
        <v>8</v>
      </c>
      <c r="M29" s="68">
        <f t="shared" ref="M29:M40" si="6">G29+J29</f>
        <v>3310.2435519999999</v>
      </c>
      <c r="N29" s="69">
        <f t="shared" ref="N29:N40" si="7">H29+K29</f>
        <v>1</v>
      </c>
    </row>
    <row r="30" spans="1:20 16383:16384" ht="60">
      <c r="A30" s="58" t="s">
        <v>48</v>
      </c>
      <c r="B30" s="59" t="s">
        <v>49</v>
      </c>
      <c r="C30" s="60" t="s">
        <v>50</v>
      </c>
      <c r="D30" s="61">
        <v>412.03</v>
      </c>
      <c r="E30" s="62">
        <v>21.935186000000002</v>
      </c>
      <c r="F30" s="63">
        <v>0</v>
      </c>
      <c r="G30" s="64">
        <f t="shared" si="1"/>
        <v>0</v>
      </c>
      <c r="H30" s="65">
        <f t="shared" si="2"/>
        <v>0</v>
      </c>
      <c r="I30" s="61">
        <f>IFERROR(VLOOKUP(A30,'MEMO CALCULO 04'!$B$2:$E$508,4,0),0)</f>
        <v>0</v>
      </c>
      <c r="J30" s="66">
        <f t="shared" si="3"/>
        <v>0</v>
      </c>
      <c r="K30" s="65">
        <f t="shared" si="4"/>
        <v>0</v>
      </c>
      <c r="L30" s="67">
        <f t="shared" si="5"/>
        <v>0</v>
      </c>
      <c r="M30" s="68">
        <f t="shared" si="6"/>
        <v>0</v>
      </c>
      <c r="N30" s="69">
        <f t="shared" si="7"/>
        <v>0</v>
      </c>
    </row>
    <row r="31" spans="1:20 16383:16384" ht="24">
      <c r="A31" s="58" t="s">
        <v>51</v>
      </c>
      <c r="B31" s="59" t="s">
        <v>52</v>
      </c>
      <c r="C31" s="60" t="s">
        <v>32</v>
      </c>
      <c r="D31" s="61">
        <v>412.03</v>
      </c>
      <c r="E31" s="62">
        <v>28.762608</v>
      </c>
      <c r="F31" s="63">
        <v>0</v>
      </c>
      <c r="G31" s="64">
        <f t="shared" si="1"/>
        <v>0</v>
      </c>
      <c r="H31" s="65">
        <f t="shared" si="2"/>
        <v>0</v>
      </c>
      <c r="I31" s="61">
        <f>IFERROR(VLOOKUP(A31,'MEMO CALCULO 04'!$B$2:$E$508,4,0),0)</f>
        <v>0</v>
      </c>
      <c r="J31" s="66">
        <f t="shared" si="3"/>
        <v>0</v>
      </c>
      <c r="K31" s="65">
        <f t="shared" si="4"/>
        <v>0</v>
      </c>
      <c r="L31" s="67">
        <f t="shared" si="5"/>
        <v>0</v>
      </c>
      <c r="M31" s="68">
        <f t="shared" si="6"/>
        <v>0</v>
      </c>
      <c r="N31" s="69">
        <f t="shared" si="7"/>
        <v>0</v>
      </c>
    </row>
    <row r="32" spans="1:20 16383:16384" ht="48">
      <c r="A32" s="58" t="s">
        <v>53</v>
      </c>
      <c r="B32" s="59" t="s">
        <v>54</v>
      </c>
      <c r="C32" s="60" t="s">
        <v>55</v>
      </c>
      <c r="D32" s="61">
        <v>14.5</v>
      </c>
      <c r="E32" s="62">
        <v>567.31553899999994</v>
      </c>
      <c r="F32" s="63">
        <v>14.5</v>
      </c>
      <c r="G32" s="64">
        <f t="shared" si="1"/>
        <v>8226.0753154999984</v>
      </c>
      <c r="H32" s="65">
        <f t="shared" si="2"/>
        <v>1</v>
      </c>
      <c r="I32" s="61">
        <f>IFERROR(VLOOKUP(A32,'MEMO CALCULO 04'!$B$2:$E$508,4,0),0)</f>
        <v>0</v>
      </c>
      <c r="J32" s="66">
        <f t="shared" si="3"/>
        <v>0</v>
      </c>
      <c r="K32" s="65">
        <f t="shared" si="4"/>
        <v>0</v>
      </c>
      <c r="L32" s="67">
        <f t="shared" si="5"/>
        <v>14.5</v>
      </c>
      <c r="M32" s="68">
        <f t="shared" si="6"/>
        <v>8226.0753154999984</v>
      </c>
      <c r="N32" s="69">
        <f t="shared" si="7"/>
        <v>1</v>
      </c>
    </row>
    <row r="33" spans="1:14" ht="48">
      <c r="A33" s="58" t="s">
        <v>56</v>
      </c>
      <c r="B33" s="76" t="s">
        <v>57</v>
      </c>
      <c r="C33" s="60" t="s">
        <v>55</v>
      </c>
      <c r="D33" s="61">
        <v>10.9</v>
      </c>
      <c r="E33" s="62">
        <v>405.75821999999999</v>
      </c>
      <c r="F33" s="63">
        <v>10.9</v>
      </c>
      <c r="G33" s="64">
        <f t="shared" si="1"/>
        <v>4422.7645979999998</v>
      </c>
      <c r="H33" s="65">
        <f t="shared" si="2"/>
        <v>1</v>
      </c>
      <c r="I33" s="61">
        <f>IFERROR(VLOOKUP(A33,'MEMO CALCULO 04'!$B$2:$E$508,4,0),0)</f>
        <v>0</v>
      </c>
      <c r="J33" s="66">
        <f t="shared" si="3"/>
        <v>0</v>
      </c>
      <c r="K33" s="65">
        <f t="shared" si="4"/>
        <v>0</v>
      </c>
      <c r="L33" s="67">
        <f t="shared" si="5"/>
        <v>10.9</v>
      </c>
      <c r="M33" s="68">
        <f t="shared" si="6"/>
        <v>4422.7645979999998</v>
      </c>
      <c r="N33" s="69">
        <f t="shared" si="7"/>
        <v>1</v>
      </c>
    </row>
    <row r="34" spans="1:14" ht="48">
      <c r="A34" s="58" t="s">
        <v>58</v>
      </c>
      <c r="B34" s="76" t="s">
        <v>59</v>
      </c>
      <c r="C34" s="60" t="s">
        <v>55</v>
      </c>
      <c r="D34" s="61">
        <v>10.9</v>
      </c>
      <c r="E34" s="62">
        <v>355.937274</v>
      </c>
      <c r="F34" s="63">
        <v>10.9</v>
      </c>
      <c r="G34" s="64">
        <f t="shared" si="1"/>
        <v>3879.7162866000003</v>
      </c>
      <c r="H34" s="65">
        <f t="shared" si="2"/>
        <v>1</v>
      </c>
      <c r="I34" s="61">
        <f>IFERROR(VLOOKUP(A34,'MEMO CALCULO 04'!$B$2:$E$508,4,0),0)</f>
        <v>0</v>
      </c>
      <c r="J34" s="66">
        <f t="shared" si="3"/>
        <v>0</v>
      </c>
      <c r="K34" s="65">
        <f t="shared" si="4"/>
        <v>0</v>
      </c>
      <c r="L34" s="67">
        <f t="shared" si="5"/>
        <v>10.9</v>
      </c>
      <c r="M34" s="68">
        <f t="shared" si="6"/>
        <v>3879.7162866000003</v>
      </c>
      <c r="N34" s="69">
        <f t="shared" si="7"/>
        <v>1</v>
      </c>
    </row>
    <row r="35" spans="1:14" ht="48">
      <c r="A35" s="58" t="s">
        <v>60</v>
      </c>
      <c r="B35" s="76" t="s">
        <v>61</v>
      </c>
      <c r="C35" s="60" t="s">
        <v>55</v>
      </c>
      <c r="D35" s="61">
        <v>24.2</v>
      </c>
      <c r="E35" s="62">
        <v>344.83334200000002</v>
      </c>
      <c r="F35" s="63">
        <v>24.2</v>
      </c>
      <c r="G35" s="64">
        <f t="shared" si="1"/>
        <v>8344.9668763999998</v>
      </c>
      <c r="H35" s="65">
        <f t="shared" si="2"/>
        <v>1</v>
      </c>
      <c r="I35" s="61">
        <f>IFERROR(VLOOKUP(A35,'MEMO CALCULO 04'!$B$2:$E$508,4,0),0)</f>
        <v>0</v>
      </c>
      <c r="J35" s="66">
        <f t="shared" si="3"/>
        <v>0</v>
      </c>
      <c r="K35" s="65">
        <f t="shared" si="4"/>
        <v>0</v>
      </c>
      <c r="L35" s="67">
        <f t="shared" si="5"/>
        <v>24.2</v>
      </c>
      <c r="M35" s="68">
        <f t="shared" si="6"/>
        <v>8344.9668763999998</v>
      </c>
      <c r="N35" s="69">
        <f t="shared" si="7"/>
        <v>1</v>
      </c>
    </row>
    <row r="36" spans="1:14" ht="48">
      <c r="A36" s="58" t="s">
        <v>62</v>
      </c>
      <c r="B36" s="76" t="s">
        <v>63</v>
      </c>
      <c r="C36" s="60" t="s">
        <v>64</v>
      </c>
      <c r="D36" s="61">
        <v>1</v>
      </c>
      <c r="E36" s="62">
        <v>10974.377974000001</v>
      </c>
      <c r="F36" s="63">
        <v>1</v>
      </c>
      <c r="G36" s="64">
        <f t="shared" si="1"/>
        <v>10974.377974000001</v>
      </c>
      <c r="H36" s="65">
        <f t="shared" si="2"/>
        <v>1</v>
      </c>
      <c r="I36" s="61">
        <f>IFERROR(VLOOKUP(A36,'MEMO CALCULO 04'!$B$2:$E$508,4,0),0)</f>
        <v>0</v>
      </c>
      <c r="J36" s="66">
        <f t="shared" si="3"/>
        <v>0</v>
      </c>
      <c r="K36" s="65">
        <f t="shared" si="4"/>
        <v>0</v>
      </c>
      <c r="L36" s="67">
        <f t="shared" si="5"/>
        <v>1</v>
      </c>
      <c r="M36" s="68">
        <f t="shared" si="6"/>
        <v>10974.377974000001</v>
      </c>
      <c r="N36" s="69">
        <f t="shared" si="7"/>
        <v>1</v>
      </c>
    </row>
    <row r="37" spans="1:14" ht="48">
      <c r="A37" s="58" t="s">
        <v>65</v>
      </c>
      <c r="B37" s="76" t="s">
        <v>66</v>
      </c>
      <c r="C37" s="60" t="s">
        <v>55</v>
      </c>
      <c r="D37" s="61">
        <v>12</v>
      </c>
      <c r="E37" s="62">
        <v>129.700774</v>
      </c>
      <c r="F37" s="63">
        <v>12</v>
      </c>
      <c r="G37" s="64">
        <f t="shared" si="1"/>
        <v>1556.4092879999998</v>
      </c>
      <c r="H37" s="65">
        <f t="shared" si="2"/>
        <v>1</v>
      </c>
      <c r="I37" s="61">
        <f>IFERROR(VLOOKUP(A37,'MEMO CALCULO 04'!$B$2:$E$508,4,0),0)</f>
        <v>0</v>
      </c>
      <c r="J37" s="66">
        <f t="shared" si="3"/>
        <v>0</v>
      </c>
      <c r="K37" s="65">
        <f t="shared" si="4"/>
        <v>0</v>
      </c>
      <c r="L37" s="67">
        <f t="shared" si="5"/>
        <v>12</v>
      </c>
      <c r="M37" s="68">
        <f t="shared" si="6"/>
        <v>1556.4092879999998</v>
      </c>
      <c r="N37" s="69">
        <f t="shared" si="7"/>
        <v>1</v>
      </c>
    </row>
    <row r="38" spans="1:14" ht="48">
      <c r="A38" s="58" t="s">
        <v>67</v>
      </c>
      <c r="B38" s="76" t="s">
        <v>68</v>
      </c>
      <c r="C38" s="60" t="s">
        <v>55</v>
      </c>
      <c r="D38" s="61">
        <v>6</v>
      </c>
      <c r="E38" s="62">
        <v>178.836896</v>
      </c>
      <c r="F38" s="63">
        <v>6</v>
      </c>
      <c r="G38" s="64">
        <f t="shared" si="1"/>
        <v>1073.0213759999999</v>
      </c>
      <c r="H38" s="65">
        <f t="shared" si="2"/>
        <v>1</v>
      </c>
      <c r="I38" s="61">
        <f>IFERROR(VLOOKUP(A38,'MEMO CALCULO 04'!$B$2:$E$508,4,0),0)</f>
        <v>0</v>
      </c>
      <c r="J38" s="66">
        <f t="shared" si="3"/>
        <v>0</v>
      </c>
      <c r="K38" s="65">
        <f t="shared" si="4"/>
        <v>0</v>
      </c>
      <c r="L38" s="67">
        <f t="shared" si="5"/>
        <v>6</v>
      </c>
      <c r="M38" s="68">
        <f t="shared" si="6"/>
        <v>1073.0213759999999</v>
      </c>
      <c r="N38" s="69">
        <f t="shared" si="7"/>
        <v>1</v>
      </c>
    </row>
    <row r="39" spans="1:14" ht="36">
      <c r="A39" s="58" t="s">
        <v>69</v>
      </c>
      <c r="B39" s="76" t="s">
        <v>70</v>
      </c>
      <c r="C39" s="60" t="s">
        <v>64</v>
      </c>
      <c r="D39" s="61">
        <v>1</v>
      </c>
      <c r="E39" s="62">
        <v>1185.320283</v>
      </c>
      <c r="F39" s="63">
        <v>0</v>
      </c>
      <c r="G39" s="64">
        <f t="shared" si="1"/>
        <v>0</v>
      </c>
      <c r="H39" s="65">
        <f t="shared" si="2"/>
        <v>0</v>
      </c>
      <c r="I39" s="61">
        <f>IFERROR(VLOOKUP(A39,'MEMO CALCULO 04'!$B$2:$E$508,4,0),0)</f>
        <v>0</v>
      </c>
      <c r="J39" s="66">
        <f t="shared" si="3"/>
        <v>0</v>
      </c>
      <c r="K39" s="65">
        <f t="shared" si="4"/>
        <v>0</v>
      </c>
      <c r="L39" s="67">
        <f t="shared" si="5"/>
        <v>0</v>
      </c>
      <c r="M39" s="68">
        <f t="shared" si="6"/>
        <v>0</v>
      </c>
      <c r="N39" s="69">
        <f t="shared" si="7"/>
        <v>0</v>
      </c>
    </row>
    <row r="40" spans="1:14" ht="15">
      <c r="A40" s="58" t="s">
        <v>71</v>
      </c>
      <c r="B40" s="76" t="s">
        <v>72</v>
      </c>
      <c r="C40" s="60" t="s">
        <v>47</v>
      </c>
      <c r="D40" s="61">
        <v>88</v>
      </c>
      <c r="E40" s="62">
        <v>81.004896000000002</v>
      </c>
      <c r="F40" s="63">
        <v>88</v>
      </c>
      <c r="G40" s="64">
        <f t="shared" si="1"/>
        <v>7128.430848</v>
      </c>
      <c r="H40" s="65">
        <f t="shared" si="2"/>
        <v>1</v>
      </c>
      <c r="I40" s="61">
        <f>IFERROR(VLOOKUP(A40,'MEMO CALCULO 04'!$B$2:$E$508,4,0),0)</f>
        <v>0</v>
      </c>
      <c r="J40" s="66">
        <f t="shared" si="3"/>
        <v>0</v>
      </c>
      <c r="K40" s="65">
        <f t="shared" si="4"/>
        <v>0</v>
      </c>
      <c r="L40" s="67">
        <f t="shared" si="5"/>
        <v>88</v>
      </c>
      <c r="M40" s="68">
        <f t="shared" si="6"/>
        <v>7128.430848</v>
      </c>
      <c r="N40" s="69">
        <f t="shared" si="7"/>
        <v>1</v>
      </c>
    </row>
    <row r="41" spans="1:14" ht="15">
      <c r="A41" s="39">
        <v>3</v>
      </c>
      <c r="B41" s="40" t="s">
        <v>73</v>
      </c>
      <c r="C41" s="41"/>
      <c r="D41" s="42"/>
      <c r="E41" s="74"/>
      <c r="F41" s="43"/>
      <c r="G41" s="44"/>
      <c r="H41" s="45"/>
      <c r="I41" s="47"/>
      <c r="J41" s="47">
        <f>SUM(J43:J49)</f>
        <v>949.94187175999991</v>
      </c>
      <c r="K41" s="45"/>
      <c r="L41" s="44"/>
      <c r="M41" s="47">
        <f>SUM(M43:M49)</f>
        <v>10640.804606039999</v>
      </c>
      <c r="N41" s="45"/>
    </row>
    <row r="42" spans="1:14" s="77" customFormat="1" ht="15">
      <c r="A42" s="49" t="s">
        <v>74</v>
      </c>
      <c r="B42" s="50" t="s">
        <v>75</v>
      </c>
      <c r="C42" s="51"/>
      <c r="D42" s="52"/>
      <c r="E42" s="75"/>
      <c r="F42" s="53"/>
      <c r="G42" s="54"/>
      <c r="H42" s="55"/>
      <c r="I42" s="57"/>
      <c r="J42" s="57"/>
      <c r="K42" s="55"/>
      <c r="L42" s="54"/>
      <c r="M42" s="57"/>
      <c r="N42" s="55"/>
    </row>
    <row r="43" spans="1:14" ht="24">
      <c r="A43" s="58" t="s">
        <v>76</v>
      </c>
      <c r="B43" s="76" t="s">
        <v>77</v>
      </c>
      <c r="C43" s="60" t="s">
        <v>78</v>
      </c>
      <c r="D43" s="61">
        <v>109.42</v>
      </c>
      <c r="E43" s="62">
        <v>83.719734000000003</v>
      </c>
      <c r="F43" s="63">
        <v>109.42</v>
      </c>
      <c r="G43" s="64">
        <f>F43*E43</f>
        <v>9160.6132942799995</v>
      </c>
      <c r="H43" s="65">
        <f>F43/D43</f>
        <v>1</v>
      </c>
      <c r="I43" s="61">
        <f>IFERROR(VLOOKUP(A43,'MEMO CALCULO 04'!$B$2:$E$508,4,0),0)</f>
        <v>0</v>
      </c>
      <c r="J43" s="66">
        <f>I43*E43</f>
        <v>0</v>
      </c>
      <c r="K43" s="65">
        <f>I43/D43</f>
        <v>0</v>
      </c>
      <c r="L43" s="67">
        <f>F43+I43</f>
        <v>109.42</v>
      </c>
      <c r="M43" s="68">
        <f>G43+J43</f>
        <v>9160.6132942799995</v>
      </c>
      <c r="N43" s="69">
        <f>H43+K43</f>
        <v>1</v>
      </c>
    </row>
    <row r="44" spans="1:14" s="77" customFormat="1" ht="15">
      <c r="A44" s="49" t="s">
        <v>79</v>
      </c>
      <c r="B44" s="50" t="s">
        <v>80</v>
      </c>
      <c r="C44" s="51"/>
      <c r="D44" s="52"/>
      <c r="E44" s="75"/>
      <c r="F44" s="53"/>
      <c r="G44" s="54"/>
      <c r="H44" s="55"/>
      <c r="I44" s="57"/>
      <c r="J44" s="57"/>
      <c r="K44" s="55"/>
      <c r="L44" s="54"/>
      <c r="M44" s="57"/>
      <c r="N44" s="55"/>
    </row>
    <row r="45" spans="1:14" ht="24">
      <c r="A45" s="58" t="s">
        <v>81</v>
      </c>
      <c r="B45" s="76" t="s">
        <v>82</v>
      </c>
      <c r="C45" s="60" t="s">
        <v>78</v>
      </c>
      <c r="D45" s="61">
        <v>74.209999999999994</v>
      </c>
      <c r="E45" s="62">
        <v>26.512471999999999</v>
      </c>
      <c r="F45" s="78">
        <v>20</v>
      </c>
      <c r="G45" s="64">
        <f>F45*E45</f>
        <v>530.24943999999994</v>
      </c>
      <c r="H45" s="65">
        <f>F45/D45</f>
        <v>0.26950545748551408</v>
      </c>
      <c r="I45" s="61">
        <f>IFERROR(VLOOKUP(A45,'MEMO CALCULO 04'!$B$2:$E$508,4,0),0)</f>
        <v>35.83</v>
      </c>
      <c r="J45" s="66">
        <f>I45*E45</f>
        <v>949.94187175999991</v>
      </c>
      <c r="K45" s="65">
        <f>I45/D45</f>
        <v>0.4828190270852985</v>
      </c>
      <c r="L45" s="67">
        <f>F45+I45</f>
        <v>55.83</v>
      </c>
      <c r="M45" s="68">
        <f>G45+J45</f>
        <v>1480.1913117599997</v>
      </c>
      <c r="N45" s="69">
        <f>H45+K45</f>
        <v>0.75232448457081258</v>
      </c>
    </row>
    <row r="46" spans="1:14" s="77" customFormat="1" ht="15">
      <c r="A46" s="49" t="s">
        <v>83</v>
      </c>
      <c r="B46" s="50" t="s">
        <v>80</v>
      </c>
      <c r="C46" s="51"/>
      <c r="D46" s="52"/>
      <c r="E46" s="75"/>
      <c r="F46" s="53"/>
      <c r="G46" s="54"/>
      <c r="H46" s="55"/>
      <c r="I46" s="57"/>
      <c r="J46" s="57"/>
      <c r="K46" s="55"/>
      <c r="L46" s="54"/>
      <c r="M46" s="57"/>
      <c r="N46" s="55"/>
    </row>
    <row r="47" spans="1:14" ht="48">
      <c r="A47" s="58" t="s">
        <v>84</v>
      </c>
      <c r="B47" s="76" t="s">
        <v>85</v>
      </c>
      <c r="C47" s="60" t="s">
        <v>78</v>
      </c>
      <c r="D47" s="61">
        <v>46.82</v>
      </c>
      <c r="E47" s="62">
        <v>8.1322849999999995</v>
      </c>
      <c r="F47" s="63">
        <v>0</v>
      </c>
      <c r="G47" s="64">
        <f>F47*E47</f>
        <v>0</v>
      </c>
      <c r="H47" s="65">
        <f>F47/D47</f>
        <v>0</v>
      </c>
      <c r="I47" s="61">
        <f>IFERROR(VLOOKUP(A47,'MEMO CALCULO 04'!$B$2:$E$508,4,0),0)</f>
        <v>0</v>
      </c>
      <c r="J47" s="66">
        <f>I47*E47</f>
        <v>0</v>
      </c>
      <c r="K47" s="65">
        <f>I47/D47</f>
        <v>0</v>
      </c>
      <c r="L47" s="67">
        <f t="shared" ref="L47:N49" si="8">F47+I47</f>
        <v>0</v>
      </c>
      <c r="M47" s="68">
        <f t="shared" si="8"/>
        <v>0</v>
      </c>
      <c r="N47" s="69">
        <f t="shared" si="8"/>
        <v>0</v>
      </c>
    </row>
    <row r="48" spans="1:14" ht="36">
      <c r="A48" s="58" t="s">
        <v>86</v>
      </c>
      <c r="B48" s="76" t="s">
        <v>87</v>
      </c>
      <c r="C48" s="60" t="s">
        <v>88</v>
      </c>
      <c r="D48" s="61">
        <v>46.82</v>
      </c>
      <c r="E48" s="62">
        <v>6.6403470000000002</v>
      </c>
      <c r="F48" s="63">
        <v>0</v>
      </c>
      <c r="G48" s="64">
        <f>F48*E48</f>
        <v>0</v>
      </c>
      <c r="H48" s="65">
        <f>F48/D48</f>
        <v>0</v>
      </c>
      <c r="I48" s="61">
        <f>IFERROR(VLOOKUP(A48,'MEMO CALCULO 04'!$B$2:$E$508,4,0),0)</f>
        <v>0</v>
      </c>
      <c r="J48" s="66">
        <f>I48*E48</f>
        <v>0</v>
      </c>
      <c r="K48" s="65">
        <f>I48/D48</f>
        <v>0</v>
      </c>
      <c r="L48" s="67">
        <f t="shared" si="8"/>
        <v>0</v>
      </c>
      <c r="M48" s="68">
        <f t="shared" si="8"/>
        <v>0</v>
      </c>
      <c r="N48" s="69">
        <f t="shared" si="8"/>
        <v>0</v>
      </c>
    </row>
    <row r="49" spans="1:14 16383:16384" ht="36">
      <c r="A49" s="58" t="s">
        <v>89</v>
      </c>
      <c r="B49" s="76" t="s">
        <v>90</v>
      </c>
      <c r="C49" s="60" t="s">
        <v>88</v>
      </c>
      <c r="D49" s="61">
        <v>468.2</v>
      </c>
      <c r="E49" s="62">
        <v>2.1889910000000001</v>
      </c>
      <c r="F49" s="63">
        <v>0</v>
      </c>
      <c r="G49" s="64">
        <f>F49*E49</f>
        <v>0</v>
      </c>
      <c r="H49" s="65">
        <f>F49/D49</f>
        <v>0</v>
      </c>
      <c r="I49" s="61">
        <f>IFERROR(VLOOKUP(A49,'MEMO CALCULO 04'!$B$2:$E$508,4,0),0)</f>
        <v>0</v>
      </c>
      <c r="J49" s="66">
        <f>I49*E49</f>
        <v>0</v>
      </c>
      <c r="K49" s="65">
        <f>I49/D49</f>
        <v>0</v>
      </c>
      <c r="L49" s="67">
        <f t="shared" si="8"/>
        <v>0</v>
      </c>
      <c r="M49" s="68">
        <f t="shared" si="8"/>
        <v>0</v>
      </c>
      <c r="N49" s="69">
        <f t="shared" si="8"/>
        <v>0</v>
      </c>
    </row>
    <row r="50" spans="1:14 16383:16384" ht="15">
      <c r="A50" s="39">
        <v>4</v>
      </c>
      <c r="B50" s="40" t="s">
        <v>91</v>
      </c>
      <c r="C50" s="41"/>
      <c r="D50" s="42"/>
      <c r="E50" s="74"/>
      <c r="F50" s="43"/>
      <c r="G50" s="44"/>
      <c r="H50" s="45"/>
      <c r="I50" s="44"/>
      <c r="J50" s="47">
        <f>SUM(J52:J73)</f>
        <v>33723.408932015605</v>
      </c>
      <c r="K50" s="45"/>
      <c r="L50" s="44"/>
      <c r="M50" s="47">
        <f>SUM(M52:M73)</f>
        <v>134313.34259938769</v>
      </c>
      <c r="N50" s="45"/>
    </row>
    <row r="51" spans="1:14 16383:16384" s="77" customFormat="1" ht="25.5">
      <c r="A51" s="49" t="s">
        <v>92</v>
      </c>
      <c r="B51" s="79" t="s">
        <v>93</v>
      </c>
      <c r="C51" s="51"/>
      <c r="D51" s="52"/>
      <c r="E51" s="75"/>
      <c r="F51" s="53"/>
      <c r="G51" s="54"/>
      <c r="H51" s="55"/>
      <c r="I51" s="54"/>
      <c r="J51" s="57"/>
      <c r="K51" s="55"/>
      <c r="L51" s="54"/>
      <c r="M51" s="57"/>
      <c r="N51" s="55"/>
    </row>
    <row r="52" spans="1:14 16383:16384" ht="24">
      <c r="A52" s="58" t="s">
        <v>94</v>
      </c>
      <c r="B52" s="76" t="s">
        <v>95</v>
      </c>
      <c r="C52" s="60" t="s">
        <v>78</v>
      </c>
      <c r="D52" s="61">
        <v>24.91</v>
      </c>
      <c r="E52" s="62">
        <v>784.47812099999999</v>
      </c>
      <c r="F52" s="63">
        <v>16.84</v>
      </c>
      <c r="G52" s="64">
        <f t="shared" ref="G52:G59" si="9">F52*E52</f>
        <v>13210.611557639999</v>
      </c>
      <c r="H52" s="65">
        <f t="shared" ref="H52:H59" si="10">F52/D52</f>
        <v>0.67603372139702933</v>
      </c>
      <c r="I52" s="61">
        <f>IFERROR(VLOOKUP(A52,'MEMO CALCULO 04'!$B$2:$E$508,4,0),0)</f>
        <v>0</v>
      </c>
      <c r="J52" s="66">
        <f t="shared" ref="J52:J59" si="11">I52*E52</f>
        <v>0</v>
      </c>
      <c r="K52" s="65">
        <f t="shared" ref="K52:K59" si="12">I52/D52</f>
        <v>0</v>
      </c>
      <c r="L52" s="67">
        <f>F52+I52</f>
        <v>16.84</v>
      </c>
      <c r="M52" s="68">
        <f>G52+J52</f>
        <v>13210.611557639999</v>
      </c>
      <c r="N52" s="69">
        <f>H52+K52</f>
        <v>0.67603372139702933</v>
      </c>
    </row>
    <row r="53" spans="1:14 16383:16384" ht="36">
      <c r="A53" s="58" t="s">
        <v>96</v>
      </c>
      <c r="B53" s="76" t="s">
        <v>97</v>
      </c>
      <c r="C53" s="60" t="s">
        <v>98</v>
      </c>
      <c r="D53" s="61">
        <v>28.66</v>
      </c>
      <c r="E53" s="62">
        <v>741.78668200000004</v>
      </c>
      <c r="F53" s="63">
        <v>20.86</v>
      </c>
      <c r="G53" s="64">
        <f t="shared" si="9"/>
        <v>15473.670186520001</v>
      </c>
      <c r="H53" s="65">
        <f t="shared" si="10"/>
        <v>0.72784368457780879</v>
      </c>
      <c r="I53" s="61">
        <f>IFERROR(VLOOKUP(A53,'MEMO CALCULO 04'!$B$2:$E$508,4,0),0)</f>
        <v>0</v>
      </c>
      <c r="J53" s="66">
        <f t="shared" si="11"/>
        <v>0</v>
      </c>
      <c r="K53" s="65">
        <f t="shared" si="12"/>
        <v>0</v>
      </c>
      <c r="L53" s="67">
        <f>F53+I53</f>
        <v>20.86</v>
      </c>
      <c r="M53" s="68">
        <f>G53+J53</f>
        <v>15473.670186520001</v>
      </c>
      <c r="N53" s="69">
        <f>H53+K53</f>
        <v>0.72784368457780879</v>
      </c>
    </row>
    <row r="54" spans="1:14 16383:16384" ht="36">
      <c r="A54" s="58" t="s">
        <v>99</v>
      </c>
      <c r="B54" s="76" t="s">
        <v>100</v>
      </c>
      <c r="C54" s="60" t="s">
        <v>47</v>
      </c>
      <c r="D54" s="61">
        <v>331.5</v>
      </c>
      <c r="E54" s="62">
        <v>132.21994799999999</v>
      </c>
      <c r="F54" s="63">
        <v>94.6</v>
      </c>
      <c r="G54" s="64">
        <f t="shared" si="9"/>
        <v>12508.007080799998</v>
      </c>
      <c r="H54" s="65">
        <f t="shared" si="10"/>
        <v>0.28536953242835594</v>
      </c>
      <c r="I54" s="61">
        <f>IFERROR(VLOOKUP(A54,'MEMO CALCULO 04'!$B$2:$E$508,4,0),0)</f>
        <v>0</v>
      </c>
      <c r="J54" s="66">
        <f t="shared" si="11"/>
        <v>0</v>
      </c>
      <c r="K54" s="65">
        <f t="shared" si="12"/>
        <v>0</v>
      </c>
      <c r="L54" s="67">
        <f>F54+I54</f>
        <v>94.6</v>
      </c>
      <c r="M54" s="68">
        <f>G54+J54</f>
        <v>12508.007080799998</v>
      </c>
      <c r="N54" s="69">
        <f>H54+K54</f>
        <v>0.28536953242835594</v>
      </c>
    </row>
    <row r="55" spans="1:14 16383:16384" ht="36">
      <c r="A55" s="58" t="s">
        <v>101</v>
      </c>
      <c r="B55" s="76" t="s">
        <v>102</v>
      </c>
      <c r="C55" s="60" t="s">
        <v>103</v>
      </c>
      <c r="D55" s="61">
        <v>446.88</v>
      </c>
      <c r="E55" s="62">
        <v>65.792019999999994</v>
      </c>
      <c r="F55" s="63">
        <v>329.46</v>
      </c>
      <c r="G55" s="64">
        <f t="shared" si="9"/>
        <v>21675.838909199996</v>
      </c>
      <c r="H55" s="65">
        <f t="shared" si="10"/>
        <v>0.73724489795918369</v>
      </c>
      <c r="I55" s="61">
        <f>IFERROR(VLOOKUP(A55,'MEMO CALCULO 04'!$B$2:$E$508,4,0),0)</f>
        <v>0</v>
      </c>
      <c r="J55" s="66">
        <f t="shared" si="11"/>
        <v>0</v>
      </c>
      <c r="K55" s="65">
        <f t="shared" si="12"/>
        <v>0</v>
      </c>
      <c r="L55" s="67">
        <f>F55+I55</f>
        <v>329.46</v>
      </c>
      <c r="M55" s="68">
        <f>G55+J55</f>
        <v>21675.838909199996</v>
      </c>
      <c r="N55" s="69">
        <f>H55+K55</f>
        <v>0.73724489795918369</v>
      </c>
    </row>
    <row r="56" spans="1:14 16383:16384" ht="24">
      <c r="A56" s="58" t="s">
        <v>104</v>
      </c>
      <c r="B56" s="76" t="s">
        <v>105</v>
      </c>
      <c r="C56" s="60" t="s">
        <v>106</v>
      </c>
      <c r="D56" s="61">
        <v>579.51</v>
      </c>
      <c r="E56" s="62">
        <v>20.153392</v>
      </c>
      <c r="F56" s="63">
        <v>443.58749999999998</v>
      </c>
      <c r="G56" s="64">
        <f t="shared" si="9"/>
        <v>8939.7927737999998</v>
      </c>
      <c r="H56" s="65">
        <f t="shared" si="10"/>
        <v>0.76545271004814408</v>
      </c>
      <c r="I56" s="61">
        <f>IFERROR(VLOOKUP(A56,'MEMO CALCULO 04'!$B$2:$E$508,4,0),0)</f>
        <v>0</v>
      </c>
      <c r="J56" s="66">
        <f t="shared" si="11"/>
        <v>0</v>
      </c>
      <c r="K56" s="65">
        <f t="shared" si="12"/>
        <v>0</v>
      </c>
      <c r="L56" s="67">
        <f>F56+I56</f>
        <v>443.58749999999998</v>
      </c>
      <c r="M56" s="68">
        <f>G56+J56</f>
        <v>8939.7927737999998</v>
      </c>
      <c r="N56" s="69">
        <f>H56+K56</f>
        <v>0.76545271004814408</v>
      </c>
    </row>
    <row r="57" spans="1:14 16383:16384" ht="24">
      <c r="A57" s="58" t="s">
        <v>107</v>
      </c>
      <c r="B57" s="76" t="s">
        <v>108</v>
      </c>
      <c r="C57" s="60" t="s">
        <v>106</v>
      </c>
      <c r="D57" s="61">
        <v>2562.08</v>
      </c>
      <c r="E57" s="62">
        <v>14.307930000000001</v>
      </c>
      <c r="F57" s="63">
        <v>1726.4205999999999</v>
      </c>
      <c r="G57" s="64">
        <f t="shared" si="9"/>
        <v>24701.505095357999</v>
      </c>
      <c r="H57" s="65">
        <f t="shared" si="10"/>
        <v>0.67383555548616747</v>
      </c>
      <c r="I57" s="61">
        <f>IFERROR(VLOOKUP(A57,'MEMO CALCULO 04'!$B$2:$E$508,4,0),0)</f>
        <v>0</v>
      </c>
      <c r="J57" s="66">
        <f t="shared" si="11"/>
        <v>0</v>
      </c>
      <c r="K57" s="65">
        <f t="shared" si="12"/>
        <v>0</v>
      </c>
      <c r="L57" s="67">
        <f>F57+I57</f>
        <v>1726.4205999999999</v>
      </c>
      <c r="M57" s="68">
        <f>G57+J57</f>
        <v>24701.505095357999</v>
      </c>
      <c r="N57" s="69">
        <f>H57+K57</f>
        <v>0.67383555548616747</v>
      </c>
    </row>
    <row r="58" spans="1:14 16383:16384" ht="36">
      <c r="A58" s="58" t="s">
        <v>109</v>
      </c>
      <c r="B58" s="76" t="s">
        <v>110</v>
      </c>
      <c r="C58" s="60" t="s">
        <v>106</v>
      </c>
      <c r="D58" s="61">
        <v>236</v>
      </c>
      <c r="E58" s="62">
        <v>11.067245</v>
      </c>
      <c r="F58" s="63">
        <v>235.80018000000001</v>
      </c>
      <c r="G58" s="64">
        <f t="shared" si="9"/>
        <v>2609.6583631040999</v>
      </c>
      <c r="H58" s="65">
        <f t="shared" si="10"/>
        <v>0.99915330508474576</v>
      </c>
      <c r="I58" s="61">
        <f>IFERROR(VLOOKUP(A58,'MEMO CALCULO 04'!$B$2:$E$508,4,0),0)</f>
        <v>0</v>
      </c>
      <c r="J58" s="66">
        <f t="shared" si="11"/>
        <v>0</v>
      </c>
      <c r="K58" s="65">
        <f t="shared" si="12"/>
        <v>0</v>
      </c>
      <c r="L58" s="67">
        <f>F58+I58</f>
        <v>235.80018000000001</v>
      </c>
      <c r="M58" s="68">
        <f>G58+J58</f>
        <v>2609.6583631040999</v>
      </c>
      <c r="N58" s="69">
        <f>H58+K58</f>
        <v>0.99915330508474576</v>
      </c>
    </row>
    <row r="59" spans="1:14 16383:16384" ht="24">
      <c r="A59" s="58" t="s">
        <v>111</v>
      </c>
      <c r="B59" s="76" t="s">
        <v>112</v>
      </c>
      <c r="C59" s="60" t="s">
        <v>78</v>
      </c>
      <c r="D59" s="61">
        <v>2.88</v>
      </c>
      <c r="E59" s="62">
        <v>717.48765900000001</v>
      </c>
      <c r="F59" s="63">
        <v>2.0499999999999998</v>
      </c>
      <c r="G59" s="64">
        <f t="shared" si="9"/>
        <v>1470.8497009499999</v>
      </c>
      <c r="H59" s="65">
        <f t="shared" si="10"/>
        <v>0.71180555555555547</v>
      </c>
      <c r="I59" s="61">
        <f>IFERROR(VLOOKUP(A59,'MEMO CALCULO 04'!$B$2:$E$508,4,0),0)</f>
        <v>0</v>
      </c>
      <c r="J59" s="66">
        <f t="shared" si="11"/>
        <v>0</v>
      </c>
      <c r="K59" s="65">
        <f t="shared" si="12"/>
        <v>0</v>
      </c>
      <c r="L59" s="67">
        <f>F59+I59</f>
        <v>2.0499999999999998</v>
      </c>
      <c r="M59" s="68">
        <f>G59+J59</f>
        <v>1470.8497009499999</v>
      </c>
      <c r="N59" s="69">
        <f>H59+K59</f>
        <v>0.71180555555555547</v>
      </c>
    </row>
    <row r="60" spans="1:14 16383:16384" s="77" customFormat="1" ht="25.5">
      <c r="A60" s="49" t="s">
        <v>113</v>
      </c>
      <c r="B60" s="79" t="s">
        <v>114</v>
      </c>
      <c r="C60" s="51"/>
      <c r="D60" s="52"/>
      <c r="E60" s="75"/>
      <c r="F60" s="53"/>
      <c r="G60" s="54"/>
      <c r="H60" s="55"/>
      <c r="I60" s="54"/>
      <c r="J60" s="57"/>
      <c r="K60" s="55"/>
      <c r="L60" s="54"/>
      <c r="M60" s="57"/>
      <c r="N60" s="55"/>
      <c r="XFC60"/>
      <c r="XFD60"/>
    </row>
    <row r="61" spans="1:14 16383:16384" ht="24">
      <c r="A61" s="58" t="s">
        <v>115</v>
      </c>
      <c r="B61" s="76" t="s">
        <v>116</v>
      </c>
      <c r="C61" s="60" t="s">
        <v>98</v>
      </c>
      <c r="D61" s="61">
        <v>16.46</v>
      </c>
      <c r="E61" s="62">
        <v>669.29317000000003</v>
      </c>
      <c r="F61" s="63">
        <v>0</v>
      </c>
      <c r="G61" s="64">
        <f t="shared" ref="G61:G73" si="13">F61*E61</f>
        <v>0</v>
      </c>
      <c r="H61" s="65">
        <f t="shared" ref="H61:H73" si="14">F61/D61</f>
        <v>0</v>
      </c>
      <c r="I61" s="61">
        <f>IFERROR(VLOOKUP(A61,'MEMO CALCULO 04'!$B$2:$E$508,4,0),0)</f>
        <v>4.9000000000000012</v>
      </c>
      <c r="J61" s="66">
        <f t="shared" ref="J61:J73" si="15">I61*E61</f>
        <v>3279.5365330000009</v>
      </c>
      <c r="K61" s="65">
        <f t="shared" ref="K61:K73" si="16">I61/D61</f>
        <v>0.29769137302551646</v>
      </c>
      <c r="L61" s="67">
        <f>F61+I61</f>
        <v>4.9000000000000012</v>
      </c>
      <c r="M61" s="68">
        <f>G61+J61</f>
        <v>3279.5365330000009</v>
      </c>
      <c r="N61" s="69">
        <f>H61+K61</f>
        <v>0.29769137302551646</v>
      </c>
    </row>
    <row r="62" spans="1:14 16383:16384" ht="36">
      <c r="A62" s="58" t="s">
        <v>117</v>
      </c>
      <c r="B62" s="76" t="s">
        <v>118</v>
      </c>
      <c r="C62" s="60" t="s">
        <v>98</v>
      </c>
      <c r="D62" s="61">
        <v>24.02</v>
      </c>
      <c r="E62" s="62">
        <v>690.07024100000001</v>
      </c>
      <c r="F62" s="63">
        <v>0</v>
      </c>
      <c r="G62" s="64">
        <f t="shared" si="13"/>
        <v>0</v>
      </c>
      <c r="H62" s="65">
        <f t="shared" si="14"/>
        <v>0</v>
      </c>
      <c r="I62" s="61">
        <f>IFERROR(VLOOKUP(A62,'MEMO CALCULO 04'!$B$2:$E$508,4,0),0)</f>
        <v>0</v>
      </c>
      <c r="J62" s="66">
        <f t="shared" si="15"/>
        <v>0</v>
      </c>
      <c r="K62" s="65">
        <f t="shared" si="16"/>
        <v>0</v>
      </c>
      <c r="L62" s="67">
        <f>F62+I62</f>
        <v>0</v>
      </c>
      <c r="M62" s="68">
        <f>G62+J62</f>
        <v>0</v>
      </c>
      <c r="N62" s="69">
        <f>H62+K62</f>
        <v>0</v>
      </c>
    </row>
    <row r="63" spans="1:14 16383:16384" ht="48">
      <c r="A63" s="58" t="s">
        <v>119</v>
      </c>
      <c r="B63" s="76" t="s">
        <v>120</v>
      </c>
      <c r="C63" s="60" t="s">
        <v>98</v>
      </c>
      <c r="D63" s="61">
        <v>40.71</v>
      </c>
      <c r="E63" s="62">
        <v>754.345865</v>
      </c>
      <c r="F63" s="63">
        <v>0</v>
      </c>
      <c r="G63" s="64">
        <f t="shared" si="13"/>
        <v>0</v>
      </c>
      <c r="H63" s="65">
        <f t="shared" si="14"/>
        <v>0</v>
      </c>
      <c r="I63" s="61">
        <f>IFERROR(VLOOKUP(A63,'MEMO CALCULO 04'!$B$2:$E$508,4,0),0)</f>
        <v>19.911599999999996</v>
      </c>
      <c r="J63" s="66">
        <f t="shared" si="15"/>
        <v>15020.233125533998</v>
      </c>
      <c r="K63" s="65">
        <f t="shared" si="16"/>
        <v>0.48910832719233593</v>
      </c>
      <c r="L63" s="67">
        <f>F63+I63</f>
        <v>19.911599999999996</v>
      </c>
      <c r="M63" s="68">
        <f>G63+J63</f>
        <v>15020.233125533998</v>
      </c>
      <c r="N63" s="69">
        <f>H63+K63</f>
        <v>0.48910832719233593</v>
      </c>
    </row>
    <row r="64" spans="1:14 16383:16384" ht="48">
      <c r="A64" s="58" t="s">
        <v>121</v>
      </c>
      <c r="B64" s="76" t="s">
        <v>122</v>
      </c>
      <c r="C64" s="60" t="s">
        <v>47</v>
      </c>
      <c r="D64" s="61">
        <v>274.24</v>
      </c>
      <c r="E64" s="62">
        <v>88.476815000000002</v>
      </c>
      <c r="F64" s="63">
        <v>0</v>
      </c>
      <c r="G64" s="64">
        <f t="shared" si="13"/>
        <v>0</v>
      </c>
      <c r="H64" s="65">
        <f t="shared" si="14"/>
        <v>0</v>
      </c>
      <c r="I64" s="61">
        <f>IFERROR(VLOOKUP(A64,'MEMO CALCULO 04'!$B$2:$E$508,4,0),0)</f>
        <v>71.40000000000002</v>
      </c>
      <c r="J64" s="66">
        <f t="shared" si="15"/>
        <v>6317.2445910000015</v>
      </c>
      <c r="K64" s="65">
        <f t="shared" si="16"/>
        <v>0.26035589264877484</v>
      </c>
      <c r="L64" s="67">
        <f>F64+I64</f>
        <v>71.40000000000002</v>
      </c>
      <c r="M64" s="68">
        <f>G64+J64</f>
        <v>6317.2445910000015</v>
      </c>
      <c r="N64" s="69">
        <f>H64+K64</f>
        <v>0.26035589264877484</v>
      </c>
    </row>
    <row r="65" spans="1:14" ht="36">
      <c r="A65" s="58" t="s">
        <v>123</v>
      </c>
      <c r="B65" s="76" t="s">
        <v>124</v>
      </c>
      <c r="C65" s="60" t="s">
        <v>103</v>
      </c>
      <c r="D65" s="61">
        <v>383.38</v>
      </c>
      <c r="E65" s="62">
        <v>156.76355100000001</v>
      </c>
      <c r="F65" s="63">
        <v>0</v>
      </c>
      <c r="G65" s="64">
        <f t="shared" si="13"/>
        <v>0</v>
      </c>
      <c r="H65" s="65">
        <f t="shared" si="14"/>
        <v>0</v>
      </c>
      <c r="I65" s="61">
        <f>IFERROR(VLOOKUP(A65,'MEMO CALCULO 04'!$B$2:$E$508,4,0),0)</f>
        <v>0</v>
      </c>
      <c r="J65" s="66">
        <f t="shared" si="15"/>
        <v>0</v>
      </c>
      <c r="K65" s="65">
        <f t="shared" si="16"/>
        <v>0</v>
      </c>
      <c r="L65" s="67">
        <f t="shared" ref="L65:L73" si="17">F65+I65</f>
        <v>0</v>
      </c>
      <c r="M65" s="68">
        <f t="shared" ref="M65:M73" si="18">G65+J65</f>
        <v>0</v>
      </c>
      <c r="N65" s="69">
        <f t="shared" ref="N65:N73" si="19">H65+K65</f>
        <v>0</v>
      </c>
    </row>
    <row r="66" spans="1:14" ht="36">
      <c r="A66" s="58" t="s">
        <v>125</v>
      </c>
      <c r="B66" s="76" t="s">
        <v>126</v>
      </c>
      <c r="C66" s="60" t="s">
        <v>103</v>
      </c>
      <c r="D66" s="61">
        <v>125.02</v>
      </c>
      <c r="E66" s="62">
        <v>160.15098399999999</v>
      </c>
      <c r="F66" s="63">
        <v>0</v>
      </c>
      <c r="G66" s="64">
        <f t="shared" si="13"/>
        <v>0</v>
      </c>
      <c r="H66" s="65">
        <f t="shared" si="14"/>
        <v>0</v>
      </c>
      <c r="I66" s="61">
        <f>IFERROR(VLOOKUP(A66,'MEMO CALCULO 04'!$B$2:$E$508,4,0),0)</f>
        <v>0</v>
      </c>
      <c r="J66" s="66">
        <f t="shared" si="15"/>
        <v>0</v>
      </c>
      <c r="K66" s="65">
        <f t="shared" si="16"/>
        <v>0</v>
      </c>
      <c r="L66" s="67">
        <f t="shared" si="17"/>
        <v>0</v>
      </c>
      <c r="M66" s="68">
        <f t="shared" si="18"/>
        <v>0</v>
      </c>
      <c r="N66" s="69">
        <f t="shared" si="19"/>
        <v>0</v>
      </c>
    </row>
    <row r="67" spans="1:14" ht="24">
      <c r="A67" s="58" t="s">
        <v>127</v>
      </c>
      <c r="B67" s="76" t="s">
        <v>128</v>
      </c>
      <c r="C67" s="60" t="s">
        <v>78</v>
      </c>
      <c r="D67" s="61">
        <v>30.83</v>
      </c>
      <c r="E67" s="62">
        <v>41.382936000000001</v>
      </c>
      <c r="F67" s="63">
        <v>0</v>
      </c>
      <c r="G67" s="64">
        <f t="shared" si="13"/>
        <v>0</v>
      </c>
      <c r="H67" s="65">
        <f t="shared" si="14"/>
        <v>0</v>
      </c>
      <c r="I67" s="61">
        <f>IFERROR(VLOOKUP(A67,'MEMO CALCULO 04'!$B$2:$E$508,4,0),0)</f>
        <v>4.9000000000000012</v>
      </c>
      <c r="J67" s="66">
        <f t="shared" si="15"/>
        <v>202.77638640000006</v>
      </c>
      <c r="K67" s="65">
        <f t="shared" si="16"/>
        <v>0.1589361012001298</v>
      </c>
      <c r="L67" s="67">
        <f t="shared" si="17"/>
        <v>4.9000000000000012</v>
      </c>
      <c r="M67" s="68">
        <f t="shared" si="18"/>
        <v>202.77638640000006</v>
      </c>
      <c r="N67" s="69">
        <f t="shared" si="19"/>
        <v>0.1589361012001298</v>
      </c>
    </row>
    <row r="68" spans="1:14" ht="36">
      <c r="A68" s="58" t="s">
        <v>129</v>
      </c>
      <c r="B68" s="76" t="s">
        <v>130</v>
      </c>
      <c r="C68" s="60" t="s">
        <v>106</v>
      </c>
      <c r="D68" s="61">
        <v>896.75</v>
      </c>
      <c r="E68" s="62">
        <v>14.307930000000001</v>
      </c>
      <c r="F68" s="63">
        <v>0</v>
      </c>
      <c r="G68" s="64">
        <f t="shared" si="13"/>
        <v>0</v>
      </c>
      <c r="H68" s="65">
        <f t="shared" si="14"/>
        <v>0</v>
      </c>
      <c r="I68" s="61">
        <f>IFERROR(VLOOKUP(A68,'MEMO CALCULO 04'!$B$2:$E$508,4,0),0)</f>
        <v>89.268666666666661</v>
      </c>
      <c r="J68" s="66">
        <f t="shared" si="15"/>
        <v>1277.2498338600001</v>
      </c>
      <c r="K68" s="65">
        <f t="shared" si="16"/>
        <v>9.9546882260013E-2</v>
      </c>
      <c r="L68" s="67">
        <f t="shared" si="17"/>
        <v>89.268666666666661</v>
      </c>
      <c r="M68" s="68">
        <f t="shared" si="18"/>
        <v>1277.2498338600001</v>
      </c>
      <c r="N68" s="69">
        <f t="shared" si="19"/>
        <v>9.9546882260013E-2</v>
      </c>
    </row>
    <row r="69" spans="1:14" ht="36">
      <c r="A69" s="58" t="s">
        <v>131</v>
      </c>
      <c r="B69" s="76" t="s">
        <v>132</v>
      </c>
      <c r="C69" s="60" t="s">
        <v>106</v>
      </c>
      <c r="D69" s="61">
        <v>1843.07</v>
      </c>
      <c r="E69" s="62">
        <v>11.324054</v>
      </c>
      <c r="F69" s="63">
        <v>0</v>
      </c>
      <c r="G69" s="64">
        <f t="shared" si="13"/>
        <v>0</v>
      </c>
      <c r="H69" s="65">
        <f t="shared" si="14"/>
        <v>0</v>
      </c>
      <c r="I69" s="61">
        <f>IFERROR(VLOOKUP(A69,'MEMO CALCULO 04'!$B$2:$E$508,4,0),0)</f>
        <v>259.88040000000001</v>
      </c>
      <c r="J69" s="66">
        <f t="shared" si="15"/>
        <v>2942.8996831416002</v>
      </c>
      <c r="K69" s="65">
        <f t="shared" si="16"/>
        <v>0.14100408557461194</v>
      </c>
      <c r="L69" s="67">
        <f t="shared" si="17"/>
        <v>259.88040000000001</v>
      </c>
      <c r="M69" s="68">
        <f t="shared" si="18"/>
        <v>2942.8996831416002</v>
      </c>
      <c r="N69" s="69">
        <f t="shared" si="19"/>
        <v>0.14100408557461194</v>
      </c>
    </row>
    <row r="70" spans="1:14" ht="36">
      <c r="A70" s="58" t="s">
        <v>133</v>
      </c>
      <c r="B70" s="76" t="s">
        <v>134</v>
      </c>
      <c r="C70" s="60" t="s">
        <v>106</v>
      </c>
      <c r="D70" s="61">
        <v>504</v>
      </c>
      <c r="E70" s="62">
        <v>9.5141620000000007</v>
      </c>
      <c r="F70" s="63">
        <v>0</v>
      </c>
      <c r="G70" s="64">
        <f t="shared" si="13"/>
        <v>0</v>
      </c>
      <c r="H70" s="65">
        <f t="shared" si="14"/>
        <v>0</v>
      </c>
      <c r="I70" s="61">
        <f>IFERROR(VLOOKUP(A70,'MEMO CALCULO 04'!$B$2:$E$508,4,0),0)</f>
        <v>0</v>
      </c>
      <c r="J70" s="66">
        <f t="shared" si="15"/>
        <v>0</v>
      </c>
      <c r="K70" s="65">
        <f t="shared" si="16"/>
        <v>0</v>
      </c>
      <c r="L70" s="67">
        <f t="shared" si="17"/>
        <v>0</v>
      </c>
      <c r="M70" s="68">
        <f t="shared" si="18"/>
        <v>0</v>
      </c>
      <c r="N70" s="69">
        <f t="shared" si="19"/>
        <v>0</v>
      </c>
    </row>
    <row r="71" spans="1:14" ht="36">
      <c r="A71" s="58" t="s">
        <v>135</v>
      </c>
      <c r="B71" s="76" t="s">
        <v>136</v>
      </c>
      <c r="C71" s="60" t="s">
        <v>106</v>
      </c>
      <c r="D71" s="61">
        <v>394.11</v>
      </c>
      <c r="E71" s="62">
        <v>13.745396</v>
      </c>
      <c r="F71" s="63">
        <v>0</v>
      </c>
      <c r="G71" s="64">
        <f t="shared" si="13"/>
        <v>0</v>
      </c>
      <c r="H71" s="65">
        <f t="shared" si="14"/>
        <v>0</v>
      </c>
      <c r="I71" s="61">
        <f>IFERROR(VLOOKUP(A71,'MEMO CALCULO 04'!$B$2:$E$508,4,0),0)</f>
        <v>340.73</v>
      </c>
      <c r="J71" s="66">
        <f t="shared" si="15"/>
        <v>4683.4687790799999</v>
      </c>
      <c r="K71" s="65">
        <f t="shared" si="16"/>
        <v>0.86455558092918228</v>
      </c>
      <c r="L71" s="67">
        <f t="shared" si="17"/>
        <v>340.73</v>
      </c>
      <c r="M71" s="68">
        <f t="shared" si="18"/>
        <v>4683.4687790799999</v>
      </c>
      <c r="N71" s="69">
        <f t="shared" si="19"/>
        <v>0.86455558092918228</v>
      </c>
    </row>
    <row r="72" spans="1:14" ht="36">
      <c r="A72" s="58" t="s">
        <v>137</v>
      </c>
      <c r="B72" s="76" t="s">
        <v>138</v>
      </c>
      <c r="C72" s="60" t="s">
        <v>106</v>
      </c>
      <c r="D72" s="61">
        <v>1035.6300000000001</v>
      </c>
      <c r="E72" s="62">
        <v>10.871581000000001</v>
      </c>
      <c r="F72" s="63">
        <v>0</v>
      </c>
      <c r="G72" s="64">
        <f t="shared" si="13"/>
        <v>0</v>
      </c>
      <c r="H72" s="65">
        <f t="shared" si="14"/>
        <v>0</v>
      </c>
      <c r="I72" s="61">
        <f>IFERROR(VLOOKUP(A72,'MEMO CALCULO 04'!$B$2:$E$508,4,0),0)</f>
        <v>0</v>
      </c>
      <c r="J72" s="66">
        <f t="shared" si="15"/>
        <v>0</v>
      </c>
      <c r="K72" s="65">
        <f t="shared" si="16"/>
        <v>0</v>
      </c>
      <c r="L72" s="67">
        <f t="shared" si="17"/>
        <v>0</v>
      </c>
      <c r="M72" s="68">
        <f t="shared" si="18"/>
        <v>0</v>
      </c>
      <c r="N72" s="69">
        <f t="shared" si="19"/>
        <v>0</v>
      </c>
    </row>
    <row r="73" spans="1:14" ht="36">
      <c r="A73" s="58" t="s">
        <v>139</v>
      </c>
      <c r="B73" s="76" t="s">
        <v>140</v>
      </c>
      <c r="C73" s="60" t="s">
        <v>103</v>
      </c>
      <c r="D73" s="61">
        <v>258.83</v>
      </c>
      <c r="E73" s="62">
        <v>168.601223</v>
      </c>
      <c r="F73" s="63">
        <v>0</v>
      </c>
      <c r="G73" s="64">
        <f t="shared" si="13"/>
        <v>0</v>
      </c>
      <c r="H73" s="65">
        <f t="shared" si="14"/>
        <v>0</v>
      </c>
      <c r="I73" s="61">
        <f>IFERROR(VLOOKUP(A73,'MEMO CALCULO 04'!$B$2:$E$508,4,0),0)</f>
        <v>0</v>
      </c>
      <c r="J73" s="66">
        <f t="shared" si="15"/>
        <v>0</v>
      </c>
      <c r="K73" s="65">
        <f t="shared" si="16"/>
        <v>0</v>
      </c>
      <c r="L73" s="67">
        <f t="shared" si="17"/>
        <v>0</v>
      </c>
      <c r="M73" s="68">
        <f t="shared" si="18"/>
        <v>0</v>
      </c>
      <c r="N73" s="69">
        <f t="shared" si="19"/>
        <v>0</v>
      </c>
    </row>
    <row r="74" spans="1:14" ht="15">
      <c r="A74" s="39">
        <v>5</v>
      </c>
      <c r="B74" s="40" t="s">
        <v>141</v>
      </c>
      <c r="C74" s="41"/>
      <c r="D74" s="42"/>
      <c r="E74" s="74"/>
      <c r="F74" s="43"/>
      <c r="G74" s="44"/>
      <c r="H74" s="45"/>
      <c r="I74" s="44"/>
      <c r="J74" s="47">
        <f>SUM(J76:J80)</f>
        <v>0</v>
      </c>
      <c r="K74" s="45"/>
      <c r="L74" s="44"/>
      <c r="M74" s="47">
        <f>SUM(M76:M80)</f>
        <v>0</v>
      </c>
      <c r="N74" s="45"/>
    </row>
    <row r="75" spans="1:14" s="77" customFormat="1" ht="15">
      <c r="A75" s="49" t="s">
        <v>142</v>
      </c>
      <c r="B75" s="50" t="s">
        <v>143</v>
      </c>
      <c r="C75" s="51"/>
      <c r="D75" s="52"/>
      <c r="E75" s="75"/>
      <c r="F75" s="53"/>
      <c r="G75" s="54"/>
      <c r="H75" s="55"/>
      <c r="I75" s="54"/>
      <c r="J75" s="57"/>
      <c r="K75" s="55"/>
      <c r="L75" s="54"/>
      <c r="M75" s="57"/>
      <c r="N75" s="55"/>
    </row>
    <row r="76" spans="1:14" ht="36">
      <c r="A76" s="58" t="s">
        <v>142</v>
      </c>
      <c r="B76" s="76" t="s">
        <v>144</v>
      </c>
      <c r="C76" s="60" t="s">
        <v>47</v>
      </c>
      <c r="D76" s="61">
        <v>1178.2</v>
      </c>
      <c r="E76" s="62">
        <v>62.783686000000003</v>
      </c>
      <c r="F76" s="63">
        <v>0</v>
      </c>
      <c r="G76" s="64">
        <f>F76*E76</f>
        <v>0</v>
      </c>
      <c r="H76" s="65">
        <f>F76/D76</f>
        <v>0</v>
      </c>
      <c r="I76" s="61">
        <f>IFERROR(VLOOKUP(A76,'MEMO CALCULO 04'!$B$2:$E$508,4,0),0)</f>
        <v>0</v>
      </c>
      <c r="J76" s="66">
        <f>I76*E76</f>
        <v>0</v>
      </c>
      <c r="K76" s="65">
        <f>I76/D76</f>
        <v>0</v>
      </c>
      <c r="L76" s="67">
        <f>F76+I76</f>
        <v>0</v>
      </c>
      <c r="M76" s="68">
        <f>G76+J76</f>
        <v>0</v>
      </c>
      <c r="N76" s="69">
        <f>H76+K76</f>
        <v>0</v>
      </c>
    </row>
    <row r="77" spans="1:14" s="77" customFormat="1" ht="15">
      <c r="A77" s="49" t="s">
        <v>145</v>
      </c>
      <c r="B77" s="50" t="s">
        <v>146</v>
      </c>
      <c r="C77" s="51"/>
      <c r="D77" s="52"/>
      <c r="E77" s="75"/>
      <c r="F77" s="53"/>
      <c r="G77" s="54"/>
      <c r="H77" s="55"/>
      <c r="I77" s="54"/>
      <c r="J77" s="57"/>
      <c r="K77" s="55"/>
      <c r="L77" s="54"/>
      <c r="M77" s="57"/>
      <c r="N77" s="55"/>
    </row>
    <row r="78" spans="1:14" ht="24">
      <c r="A78" s="58" t="s">
        <v>147</v>
      </c>
      <c r="B78" s="76" t="s">
        <v>148</v>
      </c>
      <c r="C78" s="60" t="s">
        <v>32</v>
      </c>
      <c r="D78" s="61">
        <v>44.5</v>
      </c>
      <c r="E78" s="62">
        <v>22.574733999999999</v>
      </c>
      <c r="F78" s="63">
        <v>0</v>
      </c>
      <c r="G78" s="64">
        <f>F78*E78</f>
        <v>0</v>
      </c>
      <c r="H78" s="65">
        <f>F78/D78</f>
        <v>0</v>
      </c>
      <c r="I78" s="61">
        <f>IFERROR(VLOOKUP(A78,'MEMO CALCULO 04'!$B$2:$E$508,4,0),0)</f>
        <v>0</v>
      </c>
      <c r="J78" s="66">
        <f>I78*E78</f>
        <v>0</v>
      </c>
      <c r="K78" s="65">
        <f>I78/D78</f>
        <v>0</v>
      </c>
      <c r="L78" s="67">
        <f t="shared" ref="L78:N80" si="20">F78+I78</f>
        <v>0</v>
      </c>
      <c r="M78" s="68">
        <f t="shared" si="20"/>
        <v>0</v>
      </c>
      <c r="N78" s="69">
        <f t="shared" si="20"/>
        <v>0</v>
      </c>
    </row>
    <row r="79" spans="1:14" ht="24">
      <c r="A79" s="58" t="s">
        <v>149</v>
      </c>
      <c r="B79" s="76" t="s">
        <v>150</v>
      </c>
      <c r="C79" s="60" t="s">
        <v>32</v>
      </c>
      <c r="D79" s="61">
        <v>32.200000000000003</v>
      </c>
      <c r="E79" s="62">
        <v>25.901022000000001</v>
      </c>
      <c r="F79" s="63">
        <v>0</v>
      </c>
      <c r="G79" s="64">
        <f>F79*E79</f>
        <v>0</v>
      </c>
      <c r="H79" s="65">
        <f>F79/D79</f>
        <v>0</v>
      </c>
      <c r="I79" s="61">
        <f>IFERROR(VLOOKUP(A79,'MEMO CALCULO 04'!$B$2:$E$508,4,0),0)</f>
        <v>0</v>
      </c>
      <c r="J79" s="66">
        <f>I79*E79</f>
        <v>0</v>
      </c>
      <c r="K79" s="65">
        <f>I79/D79</f>
        <v>0</v>
      </c>
      <c r="L79" s="67">
        <f t="shared" si="20"/>
        <v>0</v>
      </c>
      <c r="M79" s="68">
        <f t="shared" si="20"/>
        <v>0</v>
      </c>
      <c r="N79" s="69">
        <f t="shared" si="20"/>
        <v>0</v>
      </c>
    </row>
    <row r="80" spans="1:14" ht="24">
      <c r="A80" s="58" t="s">
        <v>151</v>
      </c>
      <c r="B80" s="76" t="s">
        <v>152</v>
      </c>
      <c r="C80" s="60" t="s">
        <v>32</v>
      </c>
      <c r="D80" s="61">
        <v>44.5</v>
      </c>
      <c r="E80" s="62">
        <v>25.216197999999999</v>
      </c>
      <c r="F80" s="63">
        <v>0</v>
      </c>
      <c r="G80" s="64">
        <f>F80*E80</f>
        <v>0</v>
      </c>
      <c r="H80" s="65">
        <f>F80/D80</f>
        <v>0</v>
      </c>
      <c r="I80" s="61">
        <f>IFERROR(VLOOKUP(A80,'MEMO CALCULO 04'!$B$2:$E$508,4,0),0)</f>
        <v>0</v>
      </c>
      <c r="J80" s="66">
        <f>I80*E80</f>
        <v>0</v>
      </c>
      <c r="K80" s="65">
        <f>I80/D80</f>
        <v>0</v>
      </c>
      <c r="L80" s="67">
        <f t="shared" si="20"/>
        <v>0</v>
      </c>
      <c r="M80" s="68">
        <f t="shared" si="20"/>
        <v>0</v>
      </c>
      <c r="N80" s="69">
        <f t="shared" si="20"/>
        <v>0</v>
      </c>
    </row>
    <row r="81" spans="1:14" ht="15">
      <c r="A81" s="39">
        <v>6</v>
      </c>
      <c r="B81" s="40" t="s">
        <v>153</v>
      </c>
      <c r="C81" s="41"/>
      <c r="D81" s="42"/>
      <c r="E81" s="74"/>
      <c r="F81" s="43"/>
      <c r="G81" s="44"/>
      <c r="H81" s="45"/>
      <c r="I81" s="44"/>
      <c r="J81" s="47">
        <f>SUM(J83:J84)</f>
        <v>0</v>
      </c>
      <c r="K81" s="45"/>
      <c r="L81" s="44"/>
      <c r="M81" s="47">
        <f>SUM(M83:M84)</f>
        <v>0</v>
      </c>
      <c r="N81" s="45"/>
    </row>
    <row r="82" spans="1:14" s="77" customFormat="1" ht="15">
      <c r="A82" s="49" t="s">
        <v>154</v>
      </c>
      <c r="B82" s="50" t="s">
        <v>155</v>
      </c>
      <c r="C82" s="51"/>
      <c r="D82" s="52"/>
      <c r="E82" s="75"/>
      <c r="F82" s="53"/>
      <c r="G82" s="54"/>
      <c r="H82" s="55"/>
      <c r="I82" s="54"/>
      <c r="J82" s="57"/>
      <c r="K82" s="55"/>
      <c r="L82" s="54"/>
      <c r="M82" s="57"/>
      <c r="N82" s="55"/>
    </row>
    <row r="83" spans="1:14" ht="60">
      <c r="A83" s="58" t="s">
        <v>156</v>
      </c>
      <c r="B83" s="76" t="s">
        <v>157</v>
      </c>
      <c r="C83" s="60" t="s">
        <v>64</v>
      </c>
      <c r="D83" s="61">
        <v>9</v>
      </c>
      <c r="E83" s="62">
        <v>909.95988999999997</v>
      </c>
      <c r="F83" s="63">
        <v>0</v>
      </c>
      <c r="G83" s="64">
        <f>F83*E83</f>
        <v>0</v>
      </c>
      <c r="H83" s="65">
        <f>F83/D83</f>
        <v>0</v>
      </c>
      <c r="I83" s="61">
        <f>IFERROR(VLOOKUP(A83,'MEMO CALCULO 04'!$B$2:$E$508,4,0),0)</f>
        <v>0</v>
      </c>
      <c r="J83" s="66">
        <f>I83*E83</f>
        <v>0</v>
      </c>
      <c r="K83" s="65">
        <f>I83/D83</f>
        <v>0</v>
      </c>
      <c r="L83" s="67">
        <f t="shared" ref="L83:N84" si="21">F83+I83</f>
        <v>0</v>
      </c>
      <c r="M83" s="68">
        <f t="shared" si="21"/>
        <v>0</v>
      </c>
      <c r="N83" s="69">
        <f t="shared" si="21"/>
        <v>0</v>
      </c>
    </row>
    <row r="84" spans="1:14" ht="60">
      <c r="A84" s="58" t="s">
        <v>158</v>
      </c>
      <c r="B84" s="76" t="s">
        <v>159</v>
      </c>
      <c r="C84" s="60" t="s">
        <v>64</v>
      </c>
      <c r="D84" s="61">
        <v>16</v>
      </c>
      <c r="E84" s="62">
        <v>977.35390900000004</v>
      </c>
      <c r="F84" s="63">
        <v>0</v>
      </c>
      <c r="G84" s="64">
        <f>F84*E84</f>
        <v>0</v>
      </c>
      <c r="H84" s="65">
        <f>F84/D84</f>
        <v>0</v>
      </c>
      <c r="I84" s="61">
        <f>IFERROR(VLOOKUP(A84,'MEMO CALCULO 04'!$B$2:$E$508,4,0),0)</f>
        <v>0</v>
      </c>
      <c r="J84" s="66">
        <f>I84*E84</f>
        <v>0</v>
      </c>
      <c r="K84" s="65">
        <f>I84/D84</f>
        <v>0</v>
      </c>
      <c r="L84" s="67">
        <f t="shared" si="21"/>
        <v>0</v>
      </c>
      <c r="M84" s="68">
        <f t="shared" si="21"/>
        <v>0</v>
      </c>
      <c r="N84" s="69">
        <f t="shared" si="21"/>
        <v>0</v>
      </c>
    </row>
    <row r="85" spans="1:14" ht="15">
      <c r="A85" s="39">
        <v>7</v>
      </c>
      <c r="B85" s="40" t="s">
        <v>160</v>
      </c>
      <c r="C85" s="41"/>
      <c r="D85" s="42"/>
      <c r="E85" s="74"/>
      <c r="F85" s="43"/>
      <c r="G85" s="44"/>
      <c r="H85" s="45"/>
      <c r="I85" s="44"/>
      <c r="J85" s="47">
        <f>SUM(J87:J95)</f>
        <v>0</v>
      </c>
      <c r="K85" s="45"/>
      <c r="L85" s="44"/>
      <c r="M85" s="47">
        <f>SUM(M87:M95)</f>
        <v>0</v>
      </c>
      <c r="N85" s="45"/>
    </row>
    <row r="86" spans="1:14" s="77" customFormat="1" ht="15">
      <c r="A86" s="49" t="s">
        <v>161</v>
      </c>
      <c r="B86" s="50" t="s">
        <v>162</v>
      </c>
      <c r="C86" s="51"/>
      <c r="D86" s="52"/>
      <c r="E86" s="75"/>
      <c r="F86" s="53"/>
      <c r="G86" s="54"/>
      <c r="H86" s="55"/>
      <c r="I86" s="54"/>
      <c r="J86" s="57"/>
      <c r="K86" s="55"/>
      <c r="L86" s="54"/>
      <c r="M86" s="57"/>
      <c r="N86" s="55"/>
    </row>
    <row r="87" spans="1:14" ht="36">
      <c r="A87" s="58" t="s">
        <v>163</v>
      </c>
      <c r="B87" s="76" t="s">
        <v>164</v>
      </c>
      <c r="C87" s="60" t="s">
        <v>47</v>
      </c>
      <c r="D87" s="61">
        <v>25.55</v>
      </c>
      <c r="E87" s="62">
        <v>633.71900900000003</v>
      </c>
      <c r="F87" s="63">
        <v>0</v>
      </c>
      <c r="G87" s="64">
        <f>F87*E87</f>
        <v>0</v>
      </c>
      <c r="H87" s="65">
        <f>F87/D87</f>
        <v>0</v>
      </c>
      <c r="I87" s="61">
        <f>IFERROR(VLOOKUP(A87,'MEMO CALCULO 04'!$B$2:$E$508,4,0),0)</f>
        <v>0</v>
      </c>
      <c r="J87" s="66">
        <f>I87*E87</f>
        <v>0</v>
      </c>
      <c r="K87" s="65">
        <f>I87/D87</f>
        <v>0</v>
      </c>
      <c r="L87" s="67">
        <f t="shared" ref="L87:N90" si="22">F87+I87</f>
        <v>0</v>
      </c>
      <c r="M87" s="68">
        <f t="shared" si="22"/>
        <v>0</v>
      </c>
      <c r="N87" s="69">
        <f t="shared" si="22"/>
        <v>0</v>
      </c>
    </row>
    <row r="88" spans="1:14" ht="36">
      <c r="A88" s="58" t="s">
        <v>165</v>
      </c>
      <c r="B88" s="76" t="s">
        <v>166</v>
      </c>
      <c r="C88" s="60" t="s">
        <v>47</v>
      </c>
      <c r="D88" s="61">
        <v>16.84</v>
      </c>
      <c r="E88" s="62">
        <v>682.98964999999998</v>
      </c>
      <c r="F88" s="63">
        <v>0</v>
      </c>
      <c r="G88" s="64">
        <f>F88*E88</f>
        <v>0</v>
      </c>
      <c r="H88" s="65">
        <f>F88/D88</f>
        <v>0</v>
      </c>
      <c r="I88" s="61">
        <f>IFERROR(VLOOKUP(A88,'MEMO CALCULO 04'!$B$2:$E$508,4,0),0)</f>
        <v>0</v>
      </c>
      <c r="J88" s="66">
        <f>I88*E88</f>
        <v>0</v>
      </c>
      <c r="K88" s="65">
        <f>I88/D88</f>
        <v>0</v>
      </c>
      <c r="L88" s="67">
        <f t="shared" si="22"/>
        <v>0</v>
      </c>
      <c r="M88" s="68">
        <f t="shared" si="22"/>
        <v>0</v>
      </c>
      <c r="N88" s="69">
        <f t="shared" si="22"/>
        <v>0</v>
      </c>
    </row>
    <row r="89" spans="1:14" ht="36">
      <c r="A89" s="58" t="s">
        <v>167</v>
      </c>
      <c r="B89" s="76" t="s">
        <v>168</v>
      </c>
      <c r="C89" s="60" t="s">
        <v>47</v>
      </c>
      <c r="D89" s="61">
        <v>5.88</v>
      </c>
      <c r="E89" s="62">
        <v>572.97756600000002</v>
      </c>
      <c r="F89" s="63">
        <v>0</v>
      </c>
      <c r="G89" s="64">
        <f>F89*E89</f>
        <v>0</v>
      </c>
      <c r="H89" s="65">
        <f>F89/D89</f>
        <v>0</v>
      </c>
      <c r="I89" s="61">
        <f>IFERROR(VLOOKUP(A89,'MEMO CALCULO 04'!$B$2:$E$508,4,0),0)</f>
        <v>0</v>
      </c>
      <c r="J89" s="66">
        <f>I89*E89</f>
        <v>0</v>
      </c>
      <c r="K89" s="65">
        <f>I89/D89</f>
        <v>0</v>
      </c>
      <c r="L89" s="67">
        <f t="shared" si="22"/>
        <v>0</v>
      </c>
      <c r="M89" s="68">
        <f t="shared" si="22"/>
        <v>0</v>
      </c>
      <c r="N89" s="69">
        <f t="shared" si="22"/>
        <v>0</v>
      </c>
    </row>
    <row r="90" spans="1:14" ht="24">
      <c r="A90" s="58" t="s">
        <v>169</v>
      </c>
      <c r="B90" s="76" t="s">
        <v>170</v>
      </c>
      <c r="C90" s="60" t="s">
        <v>47</v>
      </c>
      <c r="D90" s="61">
        <v>0.64</v>
      </c>
      <c r="E90" s="62">
        <v>314.26084200000003</v>
      </c>
      <c r="F90" s="63">
        <v>0</v>
      </c>
      <c r="G90" s="64">
        <f>F90*E90</f>
        <v>0</v>
      </c>
      <c r="H90" s="65">
        <f>F90/D90</f>
        <v>0</v>
      </c>
      <c r="I90" s="61">
        <f>IFERROR(VLOOKUP(A90,'MEMO CALCULO 04'!$B$2:$E$508,4,0),0)</f>
        <v>0</v>
      </c>
      <c r="J90" s="66">
        <f>I90*E90</f>
        <v>0</v>
      </c>
      <c r="K90" s="65">
        <f>I90/D90</f>
        <v>0</v>
      </c>
      <c r="L90" s="67">
        <f t="shared" si="22"/>
        <v>0</v>
      </c>
      <c r="M90" s="68">
        <f t="shared" si="22"/>
        <v>0</v>
      </c>
      <c r="N90" s="69">
        <f t="shared" si="22"/>
        <v>0</v>
      </c>
    </row>
    <row r="91" spans="1:14" s="77" customFormat="1" ht="15">
      <c r="A91" s="49" t="s">
        <v>171</v>
      </c>
      <c r="B91" s="50" t="s">
        <v>172</v>
      </c>
      <c r="C91" s="51"/>
      <c r="D91" s="52"/>
      <c r="E91" s="75"/>
      <c r="F91" s="53"/>
      <c r="G91" s="54"/>
      <c r="H91" s="55"/>
      <c r="I91" s="54"/>
      <c r="J91" s="57"/>
      <c r="K91" s="55"/>
      <c r="L91" s="54"/>
      <c r="M91" s="57"/>
      <c r="N91" s="55"/>
    </row>
    <row r="92" spans="1:14" ht="36">
      <c r="A92" s="58" t="s">
        <v>173</v>
      </c>
      <c r="B92" s="76" t="s">
        <v>174</v>
      </c>
      <c r="C92" s="60" t="s">
        <v>175</v>
      </c>
      <c r="D92" s="61">
        <v>1</v>
      </c>
      <c r="E92" s="62">
        <v>3595.9741370000002</v>
      </c>
      <c r="F92" s="63">
        <v>0</v>
      </c>
      <c r="G92" s="64">
        <f>F92*E92</f>
        <v>0</v>
      </c>
      <c r="H92" s="65">
        <f>F92/D92</f>
        <v>0</v>
      </c>
      <c r="I92" s="61">
        <f>IFERROR(VLOOKUP(A92,'MEMO CALCULO 04'!$B$2:$E$508,4,0),0)</f>
        <v>0</v>
      </c>
      <c r="J92" s="66">
        <f>I92*E92</f>
        <v>0</v>
      </c>
      <c r="K92" s="65">
        <f>I92/D92</f>
        <v>0</v>
      </c>
      <c r="L92" s="67">
        <f t="shared" ref="L92:N95" si="23">F92+I92</f>
        <v>0</v>
      </c>
      <c r="M92" s="68">
        <f t="shared" si="23"/>
        <v>0</v>
      </c>
      <c r="N92" s="69">
        <f t="shared" si="23"/>
        <v>0</v>
      </c>
    </row>
    <row r="93" spans="1:14" ht="36">
      <c r="A93" s="58" t="s">
        <v>176</v>
      </c>
      <c r="B93" s="76" t="s">
        <v>177</v>
      </c>
      <c r="C93" s="60" t="s">
        <v>47</v>
      </c>
      <c r="D93" s="61">
        <v>0.98</v>
      </c>
      <c r="E93" s="62">
        <v>729.97346800000003</v>
      </c>
      <c r="F93" s="63">
        <v>0</v>
      </c>
      <c r="G93" s="64">
        <f>F93*E93</f>
        <v>0</v>
      </c>
      <c r="H93" s="65">
        <f>F93/D93</f>
        <v>0</v>
      </c>
      <c r="I93" s="61">
        <f>IFERROR(VLOOKUP(A93,'MEMO CALCULO 04'!$B$2:$E$508,4,0),0)</f>
        <v>0</v>
      </c>
      <c r="J93" s="66">
        <f>I93*E93</f>
        <v>0</v>
      </c>
      <c r="K93" s="65">
        <f>I93/D93</f>
        <v>0</v>
      </c>
      <c r="L93" s="67">
        <f t="shared" si="23"/>
        <v>0</v>
      </c>
      <c r="M93" s="68">
        <f t="shared" si="23"/>
        <v>0</v>
      </c>
      <c r="N93" s="69">
        <f t="shared" si="23"/>
        <v>0</v>
      </c>
    </row>
    <row r="94" spans="1:14" ht="24">
      <c r="A94" s="58" t="s">
        <v>178</v>
      </c>
      <c r="B94" s="76" t="s">
        <v>179</v>
      </c>
      <c r="C94" s="60" t="s">
        <v>103</v>
      </c>
      <c r="D94" s="61">
        <v>10.4</v>
      </c>
      <c r="E94" s="62">
        <v>1182.42201</v>
      </c>
      <c r="F94" s="63">
        <v>0</v>
      </c>
      <c r="G94" s="64">
        <f>F94*E94</f>
        <v>0</v>
      </c>
      <c r="H94" s="65">
        <f>F94/D94</f>
        <v>0</v>
      </c>
      <c r="I94" s="61">
        <f>IFERROR(VLOOKUP(A94,'MEMO CALCULO 04'!$B$2:$E$508,4,0),0)</f>
        <v>0</v>
      </c>
      <c r="J94" s="66">
        <f>I94*E94</f>
        <v>0</v>
      </c>
      <c r="K94" s="65">
        <f>I94/D94</f>
        <v>0</v>
      </c>
      <c r="L94" s="67">
        <f t="shared" si="23"/>
        <v>0</v>
      </c>
      <c r="M94" s="68">
        <f t="shared" si="23"/>
        <v>0</v>
      </c>
      <c r="N94" s="69">
        <f t="shared" si="23"/>
        <v>0</v>
      </c>
    </row>
    <row r="95" spans="1:14" ht="15">
      <c r="A95" s="58" t="s">
        <v>180</v>
      </c>
      <c r="B95" s="76" t="s">
        <v>181</v>
      </c>
      <c r="C95" s="60" t="s">
        <v>103</v>
      </c>
      <c r="D95" s="61">
        <v>19.64</v>
      </c>
      <c r="E95" s="62">
        <v>294.49877800000002</v>
      </c>
      <c r="F95" s="63">
        <v>0</v>
      </c>
      <c r="G95" s="64">
        <f>F95*E95</f>
        <v>0</v>
      </c>
      <c r="H95" s="65">
        <f>F95/D95</f>
        <v>0</v>
      </c>
      <c r="I95" s="61">
        <f>IFERROR(VLOOKUP(A95,'MEMO CALCULO 04'!$B$2:$E$508,4,0),0)</f>
        <v>0</v>
      </c>
      <c r="J95" s="66">
        <f>I95*E95</f>
        <v>0</v>
      </c>
      <c r="K95" s="65">
        <f>I95/D95</f>
        <v>0</v>
      </c>
      <c r="L95" s="67">
        <f t="shared" si="23"/>
        <v>0</v>
      </c>
      <c r="M95" s="68">
        <f t="shared" si="23"/>
        <v>0</v>
      </c>
      <c r="N95" s="69">
        <f t="shared" si="23"/>
        <v>0</v>
      </c>
    </row>
    <row r="96" spans="1:14" ht="15">
      <c r="A96" s="39">
        <v>8</v>
      </c>
      <c r="B96" s="40" t="s">
        <v>182</v>
      </c>
      <c r="C96" s="41"/>
      <c r="D96" s="42"/>
      <c r="E96" s="74"/>
      <c r="F96" s="43"/>
      <c r="G96" s="44"/>
      <c r="H96" s="45"/>
      <c r="I96" s="44"/>
      <c r="J96" s="47">
        <f>SUM(J98:J99)</f>
        <v>0</v>
      </c>
      <c r="K96" s="45"/>
      <c r="L96" s="44"/>
      <c r="M96" s="47">
        <f>SUM(M98:M99)</f>
        <v>0</v>
      </c>
      <c r="N96" s="45"/>
    </row>
    <row r="97" spans="1:14" s="77" customFormat="1" ht="15">
      <c r="A97" s="49" t="s">
        <v>183</v>
      </c>
      <c r="B97" s="50" t="s">
        <v>184</v>
      </c>
      <c r="C97" s="51"/>
      <c r="D97" s="52"/>
      <c r="E97" s="75"/>
      <c r="F97" s="53"/>
      <c r="G97" s="54"/>
      <c r="H97" s="55"/>
      <c r="I97" s="54"/>
      <c r="J97" s="57"/>
      <c r="K97" s="55"/>
      <c r="L97" s="54"/>
      <c r="M97" s="57"/>
      <c r="N97" s="55"/>
    </row>
    <row r="98" spans="1:14" ht="24">
      <c r="A98" s="58" t="s">
        <v>185</v>
      </c>
      <c r="B98" s="76" t="s">
        <v>186</v>
      </c>
      <c r="C98" s="60" t="s">
        <v>47</v>
      </c>
      <c r="D98" s="61">
        <v>3.78</v>
      </c>
      <c r="E98" s="62">
        <v>446.74982799999998</v>
      </c>
      <c r="F98" s="63">
        <v>0</v>
      </c>
      <c r="G98" s="64">
        <f>F98*E98</f>
        <v>0</v>
      </c>
      <c r="H98" s="65">
        <f>F98/D98</f>
        <v>0</v>
      </c>
      <c r="I98" s="61">
        <f>IFERROR(VLOOKUP(A98,'MEMO CALCULO 04'!$B$2:$E$508,4,0),0)</f>
        <v>0</v>
      </c>
      <c r="J98" s="66">
        <f>I98*E98</f>
        <v>0</v>
      </c>
      <c r="K98" s="65">
        <f>I98/D98</f>
        <v>0</v>
      </c>
      <c r="L98" s="67">
        <f t="shared" ref="L98:N99" si="24">F98+I98</f>
        <v>0</v>
      </c>
      <c r="M98" s="68">
        <f t="shared" si="24"/>
        <v>0</v>
      </c>
      <c r="N98" s="69">
        <f t="shared" si="24"/>
        <v>0</v>
      </c>
    </row>
    <row r="99" spans="1:14" ht="24">
      <c r="A99" s="58" t="s">
        <v>187</v>
      </c>
      <c r="B99" s="76" t="s">
        <v>188</v>
      </c>
      <c r="C99" s="60" t="s">
        <v>103</v>
      </c>
      <c r="D99" s="61">
        <v>0.64</v>
      </c>
      <c r="E99" s="62">
        <v>269.722824</v>
      </c>
      <c r="F99" s="63">
        <v>0</v>
      </c>
      <c r="G99" s="64">
        <f>F99*E99</f>
        <v>0</v>
      </c>
      <c r="H99" s="65">
        <f>F99/D99</f>
        <v>0</v>
      </c>
      <c r="I99" s="61">
        <f>IFERROR(VLOOKUP(A99,'MEMO CALCULO 04'!$B$2:$E$508,4,0),0)</f>
        <v>0</v>
      </c>
      <c r="J99" s="66">
        <f>I99*E99</f>
        <v>0</v>
      </c>
      <c r="K99" s="65">
        <f>I99/D99</f>
        <v>0</v>
      </c>
      <c r="L99" s="67">
        <f t="shared" si="24"/>
        <v>0</v>
      </c>
      <c r="M99" s="68">
        <f t="shared" si="24"/>
        <v>0</v>
      </c>
      <c r="N99" s="69">
        <f t="shared" si="24"/>
        <v>0</v>
      </c>
    </row>
    <row r="100" spans="1:14" ht="15">
      <c r="A100" s="39">
        <v>9</v>
      </c>
      <c r="B100" s="40" t="s">
        <v>189</v>
      </c>
      <c r="C100" s="41"/>
      <c r="D100" s="42"/>
      <c r="E100" s="74"/>
      <c r="F100" s="43"/>
      <c r="G100" s="44"/>
      <c r="H100" s="45"/>
      <c r="I100" s="44"/>
      <c r="J100" s="47">
        <f>SUM(J102:J112)</f>
        <v>0</v>
      </c>
      <c r="K100" s="45"/>
      <c r="L100" s="44"/>
      <c r="M100" s="47">
        <f>SUM(M102:M112)</f>
        <v>0</v>
      </c>
      <c r="N100" s="45"/>
    </row>
    <row r="101" spans="1:14" s="77" customFormat="1" ht="15">
      <c r="A101" s="49" t="s">
        <v>190</v>
      </c>
      <c r="B101" s="50" t="s">
        <v>191</v>
      </c>
      <c r="C101" s="51"/>
      <c r="D101" s="52"/>
      <c r="E101" s="75"/>
      <c r="F101" s="53"/>
      <c r="G101" s="54"/>
      <c r="H101" s="55"/>
      <c r="I101" s="54"/>
      <c r="J101" s="57"/>
      <c r="K101" s="55"/>
      <c r="L101" s="54"/>
      <c r="M101" s="57"/>
      <c r="N101" s="55"/>
    </row>
    <row r="102" spans="1:14" ht="48">
      <c r="A102" s="58" t="s">
        <v>192</v>
      </c>
      <c r="B102" s="76" t="s">
        <v>193</v>
      </c>
      <c r="C102" s="60" t="s">
        <v>47</v>
      </c>
      <c r="D102" s="61">
        <v>215.15</v>
      </c>
      <c r="E102" s="62">
        <v>21.779848999999999</v>
      </c>
      <c r="F102" s="63">
        <v>0</v>
      </c>
      <c r="G102" s="64">
        <f>F102*E102</f>
        <v>0</v>
      </c>
      <c r="H102" s="65">
        <f>F102/D102</f>
        <v>0</v>
      </c>
      <c r="I102" s="61">
        <f>IFERROR(VLOOKUP(A102,'MEMO CALCULO 04'!$B$2:$E$508,4,0),0)</f>
        <v>0</v>
      </c>
      <c r="J102" s="66">
        <f>I102*E102</f>
        <v>0</v>
      </c>
      <c r="K102" s="65">
        <f>I102/D102</f>
        <v>0</v>
      </c>
      <c r="L102" s="67">
        <f t="shared" ref="L102:N105" si="25">F102+I102</f>
        <v>0</v>
      </c>
      <c r="M102" s="68">
        <f t="shared" si="25"/>
        <v>0</v>
      </c>
      <c r="N102" s="69">
        <f t="shared" si="25"/>
        <v>0</v>
      </c>
    </row>
    <row r="103" spans="1:14" ht="36">
      <c r="A103" s="58" t="s">
        <v>194</v>
      </c>
      <c r="B103" s="76" t="s">
        <v>195</v>
      </c>
      <c r="C103" s="60" t="s">
        <v>196</v>
      </c>
      <c r="D103" s="61">
        <v>2</v>
      </c>
      <c r="E103" s="62">
        <v>1225.614838</v>
      </c>
      <c r="F103" s="63">
        <v>0</v>
      </c>
      <c r="G103" s="64">
        <f>F103*E103</f>
        <v>0</v>
      </c>
      <c r="H103" s="65">
        <f>F103/D103</f>
        <v>0</v>
      </c>
      <c r="I103" s="61">
        <f>IFERROR(VLOOKUP(A103,'MEMO CALCULO 04'!$B$2:$E$508,4,0),0)</f>
        <v>0</v>
      </c>
      <c r="J103" s="66">
        <f>I103*E103</f>
        <v>0</v>
      </c>
      <c r="K103" s="65">
        <f>I103/D103</f>
        <v>0</v>
      </c>
      <c r="L103" s="67">
        <f t="shared" si="25"/>
        <v>0</v>
      </c>
      <c r="M103" s="68">
        <f t="shared" si="25"/>
        <v>0</v>
      </c>
      <c r="N103" s="69">
        <f t="shared" si="25"/>
        <v>0</v>
      </c>
    </row>
    <row r="104" spans="1:14" ht="36">
      <c r="A104" s="58" t="s">
        <v>197</v>
      </c>
      <c r="B104" s="76" t="s">
        <v>198</v>
      </c>
      <c r="C104" s="60" t="s">
        <v>199</v>
      </c>
      <c r="D104" s="61">
        <v>1</v>
      </c>
      <c r="E104" s="62">
        <v>1437.2376830000001</v>
      </c>
      <c r="F104" s="63">
        <v>0</v>
      </c>
      <c r="G104" s="64">
        <f>F104*E104</f>
        <v>0</v>
      </c>
      <c r="H104" s="65">
        <f>F104/D104</f>
        <v>0</v>
      </c>
      <c r="I104" s="61">
        <f>IFERROR(VLOOKUP(A104,'MEMO CALCULO 04'!$B$2:$E$508,4,0),0)</f>
        <v>0</v>
      </c>
      <c r="J104" s="66">
        <f>I104*E104</f>
        <v>0</v>
      </c>
      <c r="K104" s="65">
        <f>I104/D104</f>
        <v>0</v>
      </c>
      <c r="L104" s="67">
        <f t="shared" si="25"/>
        <v>0</v>
      </c>
      <c r="M104" s="68">
        <f t="shared" si="25"/>
        <v>0</v>
      </c>
      <c r="N104" s="69">
        <f t="shared" si="25"/>
        <v>0</v>
      </c>
    </row>
    <row r="105" spans="1:14" ht="60">
      <c r="A105" s="58" t="s">
        <v>200</v>
      </c>
      <c r="B105" s="76" t="s">
        <v>201</v>
      </c>
      <c r="C105" s="60" t="s">
        <v>47</v>
      </c>
      <c r="D105" s="61">
        <v>215.15</v>
      </c>
      <c r="E105" s="62">
        <v>24.201191000000001</v>
      </c>
      <c r="F105" s="63">
        <v>0</v>
      </c>
      <c r="G105" s="64">
        <f>F105*E105</f>
        <v>0</v>
      </c>
      <c r="H105" s="65">
        <f>F105/D105</f>
        <v>0</v>
      </c>
      <c r="I105" s="61">
        <f>IFERROR(VLOOKUP(A105,'MEMO CALCULO 04'!$B$2:$E$508,4,0),0)</f>
        <v>0</v>
      </c>
      <c r="J105" s="66">
        <f>I105*E105</f>
        <v>0</v>
      </c>
      <c r="K105" s="65">
        <f>I105/D105</f>
        <v>0</v>
      </c>
      <c r="L105" s="67">
        <f t="shared" si="25"/>
        <v>0</v>
      </c>
      <c r="M105" s="68">
        <f t="shared" si="25"/>
        <v>0</v>
      </c>
      <c r="N105" s="69">
        <f t="shared" si="25"/>
        <v>0</v>
      </c>
    </row>
    <row r="106" spans="1:14" s="77" customFormat="1" ht="15">
      <c r="A106" s="49" t="s">
        <v>202</v>
      </c>
      <c r="B106" s="50" t="s">
        <v>203</v>
      </c>
      <c r="C106" s="51"/>
      <c r="D106" s="52"/>
      <c r="E106" s="75"/>
      <c r="F106" s="53"/>
      <c r="G106" s="54"/>
      <c r="H106" s="55"/>
      <c r="I106" s="54"/>
      <c r="J106" s="57"/>
      <c r="K106" s="55"/>
      <c r="L106" s="54"/>
      <c r="M106" s="57"/>
      <c r="N106" s="55"/>
    </row>
    <row r="107" spans="1:14" s="84" customFormat="1" ht="25.5">
      <c r="A107" s="58" t="s">
        <v>204</v>
      </c>
      <c r="B107" s="80" t="s">
        <v>205</v>
      </c>
      <c r="C107" s="81" t="s">
        <v>47</v>
      </c>
      <c r="D107" s="82">
        <v>215.15</v>
      </c>
      <c r="E107" s="83">
        <v>61.462954000000003</v>
      </c>
      <c r="F107" s="63">
        <v>0</v>
      </c>
      <c r="G107" s="64">
        <f>F107*E107</f>
        <v>0</v>
      </c>
      <c r="H107" s="65">
        <f>F107/D107</f>
        <v>0</v>
      </c>
      <c r="I107" s="61">
        <f>IFERROR(VLOOKUP(A107,'MEMO CALCULO 04'!$B$2:$E$508,4,0),0)</f>
        <v>0</v>
      </c>
      <c r="J107" s="66">
        <f>I107*E107</f>
        <v>0</v>
      </c>
      <c r="K107" s="65">
        <f>I107/D107</f>
        <v>0</v>
      </c>
      <c r="L107" s="67">
        <f>F107+I107</f>
        <v>0</v>
      </c>
      <c r="M107" s="68">
        <f>G107+J107</f>
        <v>0</v>
      </c>
      <c r="N107" s="69">
        <f>H107+K107</f>
        <v>0</v>
      </c>
    </row>
    <row r="108" spans="1:14" s="77" customFormat="1" ht="15">
      <c r="A108" s="49" t="s">
        <v>206</v>
      </c>
      <c r="B108" s="50" t="s">
        <v>207</v>
      </c>
      <c r="C108" s="51"/>
      <c r="D108" s="52"/>
      <c r="E108" s="75"/>
      <c r="F108" s="53"/>
      <c r="G108" s="54"/>
      <c r="H108" s="55"/>
      <c r="I108" s="54"/>
      <c r="J108" s="57"/>
      <c r="K108" s="55"/>
      <c r="L108" s="54"/>
      <c r="M108" s="57"/>
      <c r="N108" s="55"/>
    </row>
    <row r="109" spans="1:14" s="84" customFormat="1" ht="38.25">
      <c r="A109" s="58" t="s">
        <v>208</v>
      </c>
      <c r="B109" s="80" t="s">
        <v>209</v>
      </c>
      <c r="C109" s="81" t="s">
        <v>32</v>
      </c>
      <c r="D109" s="82">
        <v>58.77</v>
      </c>
      <c r="E109" s="83">
        <v>132.90477200000001</v>
      </c>
      <c r="F109" s="63">
        <v>0</v>
      </c>
      <c r="G109" s="64">
        <f>F109*E109</f>
        <v>0</v>
      </c>
      <c r="H109" s="65">
        <f>F109/D109</f>
        <v>0</v>
      </c>
      <c r="I109" s="61">
        <f>IFERROR(VLOOKUP(A109,'MEMO CALCULO 04'!$B$2:$E$508,4,0),0)</f>
        <v>0</v>
      </c>
      <c r="J109" s="66">
        <f>I109*E109</f>
        <v>0</v>
      </c>
      <c r="K109" s="65">
        <f>I109/D109</f>
        <v>0</v>
      </c>
      <c r="L109" s="67">
        <f t="shared" ref="L109:N110" si="26">F109+I109</f>
        <v>0</v>
      </c>
      <c r="M109" s="68">
        <f t="shared" si="26"/>
        <v>0</v>
      </c>
      <c r="N109" s="69">
        <f t="shared" si="26"/>
        <v>0</v>
      </c>
    </row>
    <row r="110" spans="1:14" s="84" customFormat="1" ht="38.25">
      <c r="A110" s="58" t="s">
        <v>210</v>
      </c>
      <c r="B110" s="80" t="s">
        <v>211</v>
      </c>
      <c r="C110" s="81" t="s">
        <v>32</v>
      </c>
      <c r="D110" s="82">
        <v>105.12</v>
      </c>
      <c r="E110" s="83">
        <v>40.820402000000001</v>
      </c>
      <c r="F110" s="63">
        <v>0</v>
      </c>
      <c r="G110" s="64">
        <f>F110*E110</f>
        <v>0</v>
      </c>
      <c r="H110" s="65">
        <f>F110/D110</f>
        <v>0</v>
      </c>
      <c r="I110" s="61">
        <f>IFERROR(VLOOKUP(A110,'MEMO CALCULO 04'!$B$2:$E$508,4,0),0)</f>
        <v>0</v>
      </c>
      <c r="J110" s="66">
        <f>I110*E110</f>
        <v>0</v>
      </c>
      <c r="K110" s="65">
        <f>I110/D110</f>
        <v>0</v>
      </c>
      <c r="L110" s="67">
        <f t="shared" si="26"/>
        <v>0</v>
      </c>
      <c r="M110" s="68">
        <f t="shared" si="26"/>
        <v>0</v>
      </c>
      <c r="N110" s="69">
        <f t="shared" si="26"/>
        <v>0</v>
      </c>
    </row>
    <row r="111" spans="1:14" s="77" customFormat="1" ht="15">
      <c r="A111" s="49" t="s">
        <v>212</v>
      </c>
      <c r="B111" s="50" t="s">
        <v>213</v>
      </c>
      <c r="C111" s="51"/>
      <c r="D111" s="52"/>
      <c r="E111" s="75"/>
      <c r="F111" s="53"/>
      <c r="G111" s="54"/>
      <c r="H111" s="55"/>
      <c r="I111" s="54"/>
      <c r="J111" s="57"/>
      <c r="K111" s="55"/>
      <c r="L111" s="54"/>
      <c r="M111" s="57"/>
      <c r="N111" s="55"/>
    </row>
    <row r="112" spans="1:14" s="84" customFormat="1" ht="38.25">
      <c r="A112" s="58" t="s">
        <v>214</v>
      </c>
      <c r="B112" s="80" t="s">
        <v>215</v>
      </c>
      <c r="C112" s="81" t="s">
        <v>32</v>
      </c>
      <c r="D112" s="82">
        <v>135.6</v>
      </c>
      <c r="E112" s="83">
        <v>78.106622999999999</v>
      </c>
      <c r="F112" s="63">
        <v>0</v>
      </c>
      <c r="G112" s="64">
        <f>F112*E112</f>
        <v>0</v>
      </c>
      <c r="H112" s="65">
        <f>F112/D112</f>
        <v>0</v>
      </c>
      <c r="I112" s="61">
        <f>IFERROR(VLOOKUP(A112,'MEMO CALCULO 04'!$B$2:$E$508,4,0),0)</f>
        <v>0</v>
      </c>
      <c r="J112" s="66">
        <f>I112*E112</f>
        <v>0</v>
      </c>
      <c r="K112" s="65">
        <f>I112/D112</f>
        <v>0</v>
      </c>
      <c r="L112" s="67">
        <f>F112+I112</f>
        <v>0</v>
      </c>
      <c r="M112" s="68">
        <f>G112+J112</f>
        <v>0</v>
      </c>
      <c r="N112" s="69">
        <f>H112+K112</f>
        <v>0</v>
      </c>
    </row>
    <row r="113" spans="1:14 16383:16384" ht="15">
      <c r="A113" s="39">
        <v>10</v>
      </c>
      <c r="B113" s="40" t="s">
        <v>216</v>
      </c>
      <c r="C113" s="41"/>
      <c r="D113" s="42"/>
      <c r="E113" s="74"/>
      <c r="F113" s="43"/>
      <c r="G113" s="44"/>
      <c r="H113" s="45"/>
      <c r="I113" s="44"/>
      <c r="J113" s="47">
        <f>SUM(J114:J116)</f>
        <v>4276.4157525600003</v>
      </c>
      <c r="K113" s="45"/>
      <c r="L113" s="44"/>
      <c r="M113" s="47">
        <f>SUM(M114:M116)</f>
        <v>4276.4157525600003</v>
      </c>
      <c r="N113" s="45"/>
    </row>
    <row r="114" spans="1:14 16383:16384" s="77" customFormat="1" ht="25.5">
      <c r="A114" s="49" t="s">
        <v>217</v>
      </c>
      <c r="B114" s="79" t="s">
        <v>218</v>
      </c>
      <c r="C114" s="51"/>
      <c r="D114" s="52"/>
      <c r="E114" s="75"/>
      <c r="F114" s="53"/>
      <c r="G114" s="54"/>
      <c r="H114" s="55"/>
      <c r="I114" s="54"/>
      <c r="J114" s="57"/>
      <c r="K114" s="55"/>
      <c r="L114" s="54"/>
      <c r="M114" s="57"/>
      <c r="N114" s="55"/>
      <c r="XFC114"/>
      <c r="XFD114"/>
    </row>
    <row r="115" spans="1:14 16383:16384" ht="36">
      <c r="A115" s="58" t="s">
        <v>219</v>
      </c>
      <c r="B115" s="76" t="s">
        <v>220</v>
      </c>
      <c r="C115" s="60" t="s">
        <v>47</v>
      </c>
      <c r="D115" s="61">
        <v>245.71</v>
      </c>
      <c r="E115" s="62">
        <v>120.749146</v>
      </c>
      <c r="F115" s="63">
        <v>0</v>
      </c>
      <c r="G115" s="64">
        <f>F115*E115</f>
        <v>0</v>
      </c>
      <c r="H115" s="65">
        <f>F115/D115</f>
        <v>0</v>
      </c>
      <c r="I115" s="61">
        <f>IFERROR(VLOOKUP(A115,'MEMO CALCULO 04'!$B$2:$E$508,4,0),0)</f>
        <v>0</v>
      </c>
      <c r="J115" s="66">
        <f>I115*E115</f>
        <v>0</v>
      </c>
      <c r="K115" s="65">
        <f>I115/D115</f>
        <v>0</v>
      </c>
      <c r="L115" s="67">
        <f>F115+I115</f>
        <v>0</v>
      </c>
      <c r="M115" s="68">
        <f>G115+J115</f>
        <v>0</v>
      </c>
      <c r="N115" s="69">
        <f>H115+K115</f>
        <v>0</v>
      </c>
    </row>
    <row r="116" spans="1:14 16383:16384" ht="24">
      <c r="A116" s="58" t="s">
        <v>221</v>
      </c>
      <c r="B116" s="76" t="s">
        <v>222</v>
      </c>
      <c r="C116" s="60" t="s">
        <v>47</v>
      </c>
      <c r="D116" s="61">
        <v>111.12</v>
      </c>
      <c r="E116" s="62">
        <v>38.484662999999998</v>
      </c>
      <c r="F116" s="63">
        <v>0</v>
      </c>
      <c r="G116" s="64">
        <f>F116*E116</f>
        <v>0</v>
      </c>
      <c r="H116" s="65">
        <f>F116/D116</f>
        <v>0</v>
      </c>
      <c r="I116" s="61">
        <f>IFERROR(VLOOKUP(A116,'MEMO CALCULO 04'!$B$2:$E$508,4,0),0)</f>
        <v>111.12</v>
      </c>
      <c r="J116" s="66">
        <f>I116*E116</f>
        <v>4276.4157525600003</v>
      </c>
      <c r="K116" s="65">
        <f>I116/D116</f>
        <v>1</v>
      </c>
      <c r="L116" s="67">
        <f>F116+I116</f>
        <v>111.12</v>
      </c>
      <c r="M116" s="68">
        <f>G116+J116</f>
        <v>4276.4157525600003</v>
      </c>
      <c r="N116" s="69">
        <f>H116+K116</f>
        <v>1</v>
      </c>
    </row>
    <row r="117" spans="1:14 16383:16384" ht="15">
      <c r="A117" s="39">
        <v>11</v>
      </c>
      <c r="B117" s="40" t="s">
        <v>223</v>
      </c>
      <c r="C117" s="41"/>
      <c r="D117" s="42"/>
      <c r="E117" s="74"/>
      <c r="F117" s="43"/>
      <c r="G117" s="44"/>
      <c r="H117" s="45"/>
      <c r="I117" s="44"/>
      <c r="J117" s="47">
        <f>SUM(J119:J121)</f>
        <v>0</v>
      </c>
      <c r="K117" s="45"/>
      <c r="L117" s="44"/>
      <c r="M117" s="47">
        <f>SUM(M119:M121)</f>
        <v>0</v>
      </c>
      <c r="N117" s="45"/>
    </row>
    <row r="118" spans="1:14 16383:16384" s="77" customFormat="1" ht="15">
      <c r="A118" s="49" t="s">
        <v>224</v>
      </c>
      <c r="B118" s="50" t="s">
        <v>225</v>
      </c>
      <c r="C118" s="51"/>
      <c r="D118" s="52"/>
      <c r="E118" s="75"/>
      <c r="F118" s="53"/>
      <c r="G118" s="54"/>
      <c r="H118" s="55"/>
      <c r="I118" s="54"/>
      <c r="J118" s="57"/>
      <c r="K118" s="55"/>
      <c r="L118" s="54"/>
      <c r="M118" s="57"/>
      <c r="N118" s="55"/>
    </row>
    <row r="119" spans="1:14 16383:16384" ht="36">
      <c r="A119" s="58" t="s">
        <v>224</v>
      </c>
      <c r="B119" s="76" t="s">
        <v>226</v>
      </c>
      <c r="C119" s="60" t="s">
        <v>47</v>
      </c>
      <c r="D119" s="61">
        <v>316.32</v>
      </c>
      <c r="E119" s="62">
        <v>8.4502389999999998</v>
      </c>
      <c r="F119" s="63">
        <v>0</v>
      </c>
      <c r="G119" s="64">
        <f>F119*E119</f>
        <v>0</v>
      </c>
      <c r="H119" s="65">
        <f>F119/D119</f>
        <v>0</v>
      </c>
      <c r="I119" s="61">
        <f>IFERROR(VLOOKUP(A119,'MEMO CALCULO 04'!$B$2:$E$508,4,0),0)</f>
        <v>0</v>
      </c>
      <c r="J119" s="66">
        <f>I119*E119</f>
        <v>0</v>
      </c>
      <c r="K119" s="65">
        <f>I119/D119</f>
        <v>0</v>
      </c>
      <c r="L119" s="67">
        <f>F119+I119</f>
        <v>0</v>
      </c>
      <c r="M119" s="68">
        <f>G119+J119</f>
        <v>0</v>
      </c>
      <c r="N119" s="69">
        <f>H119+K119</f>
        <v>0</v>
      </c>
    </row>
    <row r="120" spans="1:14 16383:16384" s="77" customFormat="1" ht="15">
      <c r="A120" s="49" t="s">
        <v>227</v>
      </c>
      <c r="B120" s="50" t="s">
        <v>228</v>
      </c>
      <c r="C120" s="51"/>
      <c r="D120" s="52"/>
      <c r="E120" s="75"/>
      <c r="F120" s="53"/>
      <c r="G120" s="54"/>
      <c r="H120" s="55"/>
      <c r="I120" s="54"/>
      <c r="J120" s="57"/>
      <c r="K120" s="55"/>
      <c r="L120" s="54"/>
      <c r="M120" s="57"/>
      <c r="N120" s="55"/>
    </row>
    <row r="121" spans="1:14 16383:16384" ht="24">
      <c r="A121" s="58" t="s">
        <v>227</v>
      </c>
      <c r="B121" s="76" t="s">
        <v>229</v>
      </c>
      <c r="C121" s="60" t="s">
        <v>47</v>
      </c>
      <c r="D121" s="61">
        <v>316.32</v>
      </c>
      <c r="E121" s="62">
        <v>40.098891000000002</v>
      </c>
      <c r="F121" s="63">
        <v>0</v>
      </c>
      <c r="G121" s="64">
        <f>F121*E121</f>
        <v>0</v>
      </c>
      <c r="H121" s="65">
        <f>F121/D121</f>
        <v>0</v>
      </c>
      <c r="I121" s="61">
        <f>IFERROR(VLOOKUP(A121,'MEMO CALCULO 04'!$B$2:$E$508,4,0),0)</f>
        <v>0</v>
      </c>
      <c r="J121" s="66">
        <f>I121*E121</f>
        <v>0</v>
      </c>
      <c r="K121" s="65">
        <f>I121/D121</f>
        <v>0</v>
      </c>
      <c r="L121" s="67">
        <f>F121+I121</f>
        <v>0</v>
      </c>
      <c r="M121" s="68">
        <f>G121+J121</f>
        <v>0</v>
      </c>
      <c r="N121" s="69">
        <f>H121+K121</f>
        <v>0</v>
      </c>
    </row>
    <row r="122" spans="1:14 16383:16384" ht="15">
      <c r="A122" s="39">
        <v>12</v>
      </c>
      <c r="B122" s="40" t="s">
        <v>230</v>
      </c>
      <c r="C122" s="41"/>
      <c r="D122" s="42"/>
      <c r="E122" s="74"/>
      <c r="F122" s="43"/>
      <c r="G122" s="44"/>
      <c r="H122" s="45"/>
      <c r="I122" s="44"/>
      <c r="J122" s="47">
        <f>SUM(J123:J129)</f>
        <v>0</v>
      </c>
      <c r="K122" s="45"/>
      <c r="L122" s="44"/>
      <c r="M122" s="47">
        <f>SUM(M123:M129)</f>
        <v>0</v>
      </c>
      <c r="N122" s="45"/>
    </row>
    <row r="123" spans="1:14 16383:16384" s="77" customFormat="1" ht="15">
      <c r="A123" s="49" t="s">
        <v>231</v>
      </c>
      <c r="B123" s="50" t="s">
        <v>225</v>
      </c>
      <c r="C123" s="51"/>
      <c r="D123" s="52"/>
      <c r="E123" s="75"/>
      <c r="F123" s="53"/>
      <c r="G123" s="54"/>
      <c r="H123" s="55"/>
      <c r="I123" s="54"/>
      <c r="J123" s="57"/>
      <c r="K123" s="55"/>
      <c r="L123" s="54"/>
      <c r="M123" s="57"/>
      <c r="N123" s="55"/>
      <c r="XFC123"/>
      <c r="XFD123"/>
    </row>
    <row r="124" spans="1:14 16383:16384" ht="36">
      <c r="A124" s="58" t="s">
        <v>232</v>
      </c>
      <c r="B124" s="76" t="s">
        <v>233</v>
      </c>
      <c r="C124" s="60" t="s">
        <v>47</v>
      </c>
      <c r="D124" s="61">
        <v>1411.63</v>
      </c>
      <c r="E124" s="62">
        <v>4.4635850000000001</v>
      </c>
      <c r="F124" s="63">
        <v>0</v>
      </c>
      <c r="G124" s="64">
        <f>F124*E124</f>
        <v>0</v>
      </c>
      <c r="H124" s="65">
        <f>F124/D124</f>
        <v>0</v>
      </c>
      <c r="I124" s="61">
        <f>IFERROR(VLOOKUP(A124,'MEMO CALCULO 04'!$B$2:$E$508,4,0),0)</f>
        <v>0</v>
      </c>
      <c r="J124" s="66">
        <f>I124*E124</f>
        <v>0</v>
      </c>
      <c r="K124" s="65">
        <f>I124/D124</f>
        <v>0</v>
      </c>
      <c r="L124" s="67">
        <f>F124+I124</f>
        <v>0</v>
      </c>
      <c r="M124" s="68">
        <f>G124+J124</f>
        <v>0</v>
      </c>
      <c r="N124" s="69">
        <f>H124+K124</f>
        <v>0</v>
      </c>
    </row>
    <row r="125" spans="1:14 16383:16384" ht="48">
      <c r="A125" s="58" t="s">
        <v>234</v>
      </c>
      <c r="B125" s="76" t="s">
        <v>235</v>
      </c>
      <c r="C125" s="60" t="s">
        <v>47</v>
      </c>
      <c r="D125" s="61">
        <v>1408.64</v>
      </c>
      <c r="E125" s="62">
        <v>6.9093850000000003</v>
      </c>
      <c r="F125" s="63">
        <v>0</v>
      </c>
      <c r="G125" s="64">
        <f>F125*E125</f>
        <v>0</v>
      </c>
      <c r="H125" s="65">
        <f>F125/D125</f>
        <v>0</v>
      </c>
      <c r="I125" s="61">
        <f>IFERROR(VLOOKUP(A125,'MEMO CALCULO 04'!$B$2:$E$508,4,0),0)</f>
        <v>0</v>
      </c>
      <c r="J125" s="66">
        <f>I125*E125</f>
        <v>0</v>
      </c>
      <c r="K125" s="65">
        <f>I125/D125</f>
        <v>0</v>
      </c>
      <c r="L125" s="67">
        <f>F125+I125</f>
        <v>0</v>
      </c>
      <c r="M125" s="68">
        <f>G125+J125</f>
        <v>0</v>
      </c>
      <c r="N125" s="69">
        <f>H125+K125</f>
        <v>0</v>
      </c>
    </row>
    <row r="126" spans="1:14 16383:16384" ht="60">
      <c r="A126" s="58" t="s">
        <v>236</v>
      </c>
      <c r="B126" s="76" t="s">
        <v>237</v>
      </c>
      <c r="C126" s="60" t="s">
        <v>47</v>
      </c>
      <c r="D126" s="61">
        <v>2820.71</v>
      </c>
      <c r="E126" s="62">
        <v>32.296788999999997</v>
      </c>
      <c r="F126" s="63">
        <v>0</v>
      </c>
      <c r="G126" s="64">
        <f>F126*E126</f>
        <v>0</v>
      </c>
      <c r="H126" s="65">
        <f>F126/D126</f>
        <v>0</v>
      </c>
      <c r="I126" s="61">
        <f>IFERROR(VLOOKUP(A126,'MEMO CALCULO 04'!$B$2:$E$508,4,0),0)</f>
        <v>0</v>
      </c>
      <c r="J126" s="66">
        <f>I126*E126</f>
        <v>0</v>
      </c>
      <c r="K126" s="65">
        <f>I126/D126</f>
        <v>0</v>
      </c>
      <c r="L126" s="67">
        <f>F126+I126</f>
        <v>0</v>
      </c>
      <c r="M126" s="68">
        <f>G126+J126</f>
        <v>0</v>
      </c>
      <c r="N126" s="69">
        <f>H126+K126</f>
        <v>0</v>
      </c>
    </row>
    <row r="127" spans="1:14 16383:16384" s="77" customFormat="1" ht="15">
      <c r="A127" s="49" t="s">
        <v>238</v>
      </c>
      <c r="B127" s="50" t="s">
        <v>239</v>
      </c>
      <c r="C127" s="51"/>
      <c r="D127" s="52"/>
      <c r="E127" s="75"/>
      <c r="F127" s="53"/>
      <c r="G127" s="54"/>
      <c r="H127" s="55"/>
      <c r="I127" s="54"/>
      <c r="J127" s="57"/>
      <c r="K127" s="55"/>
      <c r="L127" s="54"/>
      <c r="M127" s="57"/>
      <c r="N127" s="55"/>
      <c r="XFC127"/>
      <c r="XFD127"/>
    </row>
    <row r="128" spans="1:14 16383:16384" ht="36">
      <c r="A128" s="58" t="s">
        <v>240</v>
      </c>
      <c r="B128" s="76" t="s">
        <v>241</v>
      </c>
      <c r="C128" s="60" t="s">
        <v>47</v>
      </c>
      <c r="D128" s="61">
        <v>448.85</v>
      </c>
      <c r="E128" s="62">
        <v>55.752011000000003</v>
      </c>
      <c r="F128" s="63">
        <v>0</v>
      </c>
      <c r="G128" s="64">
        <f>F128*E128</f>
        <v>0</v>
      </c>
      <c r="H128" s="65">
        <f>F128/D128</f>
        <v>0</v>
      </c>
      <c r="I128" s="61">
        <f>IFERROR(VLOOKUP(A128,'MEMO CALCULO 04'!$B$2:$E$508,4,0),0)</f>
        <v>0</v>
      </c>
      <c r="J128" s="66">
        <f>I128*E128</f>
        <v>0</v>
      </c>
      <c r="K128" s="65">
        <f>I128/D128</f>
        <v>0</v>
      </c>
      <c r="L128" s="67">
        <f>F128+I128</f>
        <v>0</v>
      </c>
      <c r="M128" s="68">
        <f>G128+J128</f>
        <v>0</v>
      </c>
      <c r="N128" s="69">
        <f>H128+K128</f>
        <v>0</v>
      </c>
    </row>
    <row r="129" spans="1:14 16383:16384" ht="24">
      <c r="A129" s="58" t="s">
        <v>242</v>
      </c>
      <c r="B129" s="76" t="s">
        <v>243</v>
      </c>
      <c r="C129" s="60" t="s">
        <v>244</v>
      </c>
      <c r="D129" s="61">
        <v>24.77</v>
      </c>
      <c r="E129" s="62">
        <v>160.94586899999999</v>
      </c>
      <c r="F129" s="63">
        <v>0</v>
      </c>
      <c r="G129" s="64">
        <f>F129*E129</f>
        <v>0</v>
      </c>
      <c r="H129" s="65">
        <f>F129/D129</f>
        <v>0</v>
      </c>
      <c r="I129" s="61">
        <f>IFERROR(VLOOKUP(A129,'MEMO CALCULO 04'!$B$2:$E$508,4,0),0)</f>
        <v>0</v>
      </c>
      <c r="J129" s="66">
        <f>I129*E129</f>
        <v>0</v>
      </c>
      <c r="K129" s="65">
        <f>I129/D129</f>
        <v>0</v>
      </c>
      <c r="L129" s="67">
        <f>F129+I129</f>
        <v>0</v>
      </c>
      <c r="M129" s="68">
        <f>G129+J129</f>
        <v>0</v>
      </c>
      <c r="N129" s="69">
        <f>H129+K129</f>
        <v>0</v>
      </c>
    </row>
    <row r="130" spans="1:14 16383:16384" ht="15">
      <c r="A130" s="39">
        <v>13</v>
      </c>
      <c r="B130" s="40" t="s">
        <v>245</v>
      </c>
      <c r="C130" s="41"/>
      <c r="D130" s="42"/>
      <c r="E130" s="74"/>
      <c r="F130" s="43"/>
      <c r="G130" s="44"/>
      <c r="H130" s="45"/>
      <c r="I130" s="44"/>
      <c r="J130" s="47">
        <f>SUM(J131:J147)</f>
        <v>10892.519982960001</v>
      </c>
      <c r="K130" s="45"/>
      <c r="L130" s="44"/>
      <c r="M130" s="47">
        <f>SUM(M131:M147)</f>
        <v>10892.519982960001</v>
      </c>
      <c r="N130" s="45"/>
    </row>
    <row r="131" spans="1:14 16383:16384" s="77" customFormat="1" ht="15">
      <c r="A131" s="49" t="s">
        <v>246</v>
      </c>
      <c r="B131" s="50" t="s">
        <v>247</v>
      </c>
      <c r="C131" s="51"/>
      <c r="D131" s="52"/>
      <c r="E131" s="75"/>
      <c r="F131" s="53"/>
      <c r="G131" s="54"/>
      <c r="H131" s="55"/>
      <c r="I131" s="54"/>
      <c r="J131" s="57"/>
      <c r="K131" s="55"/>
      <c r="L131" s="54"/>
      <c r="M131" s="57"/>
      <c r="N131" s="55"/>
    </row>
    <row r="132" spans="1:14 16383:16384" ht="24">
      <c r="A132" s="58" t="s">
        <v>248</v>
      </c>
      <c r="B132" s="76" t="s">
        <v>249</v>
      </c>
      <c r="C132" s="60" t="s">
        <v>47</v>
      </c>
      <c r="D132" s="61">
        <v>430.58</v>
      </c>
      <c r="E132" s="62">
        <v>32.822636000000003</v>
      </c>
      <c r="F132" s="63">
        <v>0</v>
      </c>
      <c r="G132" s="64">
        <f>F132*E132</f>
        <v>0</v>
      </c>
      <c r="H132" s="65">
        <f>F132/D132</f>
        <v>0</v>
      </c>
      <c r="I132" s="61">
        <f>IFERROR(VLOOKUP(A132,'MEMO CALCULO 04'!$B$2:$E$508,4,0),0)</f>
        <v>331.86</v>
      </c>
      <c r="J132" s="66">
        <f>I132*E132</f>
        <v>10892.519982960001</v>
      </c>
      <c r="K132" s="65">
        <f>I132/D132</f>
        <v>0.77072785545078737</v>
      </c>
      <c r="L132" s="67">
        <f>F132+I132</f>
        <v>331.86</v>
      </c>
      <c r="M132" s="68">
        <f>G132+J132</f>
        <v>10892.519982960001</v>
      </c>
      <c r="N132" s="69">
        <f>H132+K132</f>
        <v>0.77072785545078737</v>
      </c>
    </row>
    <row r="133" spans="1:14 16383:16384" ht="36">
      <c r="A133" s="58" t="s">
        <v>250</v>
      </c>
      <c r="B133" s="76" t="s">
        <v>251</v>
      </c>
      <c r="C133" s="60" t="s">
        <v>47</v>
      </c>
      <c r="D133" s="61">
        <v>196.09</v>
      </c>
      <c r="E133" s="62">
        <v>33.079445</v>
      </c>
      <c r="F133" s="63">
        <v>0</v>
      </c>
      <c r="G133" s="64">
        <f>F133*E133</f>
        <v>0</v>
      </c>
      <c r="H133" s="65">
        <f>F133/D133</f>
        <v>0</v>
      </c>
      <c r="I133" s="61">
        <f>IFERROR(VLOOKUP(A133,'MEMO CALCULO 04'!$B$2:$E$508,4,0),0)</f>
        <v>0</v>
      </c>
      <c r="J133" s="66">
        <f>I133*E133</f>
        <v>0</v>
      </c>
      <c r="K133" s="65">
        <f>I133/D133</f>
        <v>0</v>
      </c>
      <c r="L133" s="67">
        <f>F133+I133</f>
        <v>0</v>
      </c>
      <c r="M133" s="68">
        <f>G133+J133</f>
        <v>0</v>
      </c>
      <c r="N133" s="69">
        <f>H133+K133</f>
        <v>0</v>
      </c>
    </row>
    <row r="134" spans="1:14 16383:16384" s="77" customFormat="1" ht="15">
      <c r="A134" s="49" t="s">
        <v>252</v>
      </c>
      <c r="B134" s="79" t="s">
        <v>239</v>
      </c>
      <c r="C134" s="51"/>
      <c r="D134" s="52"/>
      <c r="E134" s="75"/>
      <c r="F134" s="53"/>
      <c r="G134" s="54"/>
      <c r="H134" s="55"/>
      <c r="I134" s="54"/>
      <c r="J134" s="57"/>
      <c r="K134" s="55"/>
      <c r="L134" s="54"/>
      <c r="M134" s="57"/>
      <c r="N134" s="55"/>
      <c r="XFC134"/>
      <c r="XFD134"/>
    </row>
    <row r="135" spans="1:14 16383:16384" ht="36">
      <c r="A135" s="58" t="s">
        <v>253</v>
      </c>
      <c r="B135" s="76" t="s">
        <v>254</v>
      </c>
      <c r="C135" s="60" t="s">
        <v>47</v>
      </c>
      <c r="D135" s="61">
        <v>315.72000000000003</v>
      </c>
      <c r="E135" s="62">
        <v>90.690263999999999</v>
      </c>
      <c r="F135" s="63">
        <v>0</v>
      </c>
      <c r="G135" s="64">
        <f t="shared" ref="G135:G142" si="27">F135*E135</f>
        <v>0</v>
      </c>
      <c r="H135" s="65">
        <f t="shared" ref="H135:H142" si="28">F135/D135</f>
        <v>0</v>
      </c>
      <c r="I135" s="61">
        <f>IFERROR(VLOOKUP(A135,'MEMO CALCULO 04'!$B$2:$E$508,4,0),0)</f>
        <v>0</v>
      </c>
      <c r="J135" s="66">
        <f t="shared" ref="J135:J142" si="29">I135*E135</f>
        <v>0</v>
      </c>
      <c r="K135" s="65">
        <f t="shared" ref="K135:K142" si="30">I135/D135</f>
        <v>0</v>
      </c>
      <c r="L135" s="67">
        <f>F135+I135</f>
        <v>0</v>
      </c>
      <c r="M135" s="68">
        <f>G135+J135</f>
        <v>0</v>
      </c>
      <c r="N135" s="69">
        <f>H135+K135</f>
        <v>0</v>
      </c>
    </row>
    <row r="136" spans="1:14 16383:16384" ht="36">
      <c r="A136" s="58" t="s">
        <v>255</v>
      </c>
      <c r="B136" s="76" t="s">
        <v>256</v>
      </c>
      <c r="C136" s="60" t="s">
        <v>47</v>
      </c>
      <c r="D136" s="61">
        <v>140.47999999999999</v>
      </c>
      <c r="E136" s="62">
        <v>103.347279</v>
      </c>
      <c r="F136" s="63">
        <v>0</v>
      </c>
      <c r="G136" s="64">
        <f t="shared" si="27"/>
        <v>0</v>
      </c>
      <c r="H136" s="65">
        <f t="shared" si="28"/>
        <v>0</v>
      </c>
      <c r="I136" s="61">
        <f>IFERROR(VLOOKUP(A136,'MEMO CALCULO 04'!$B$2:$E$508,4,0),0)</f>
        <v>0</v>
      </c>
      <c r="J136" s="66">
        <f t="shared" si="29"/>
        <v>0</v>
      </c>
      <c r="K136" s="65">
        <f t="shared" si="30"/>
        <v>0</v>
      </c>
      <c r="L136" s="67">
        <f>F136+I136</f>
        <v>0</v>
      </c>
      <c r="M136" s="68">
        <f>G136+J136</f>
        <v>0</v>
      </c>
      <c r="N136" s="69">
        <f>H136+K136</f>
        <v>0</v>
      </c>
    </row>
    <row r="137" spans="1:14 16383:16384" ht="36">
      <c r="A137" s="58" t="s">
        <v>257</v>
      </c>
      <c r="B137" s="76" t="s">
        <v>258</v>
      </c>
      <c r="C137" s="60" t="s">
        <v>47</v>
      </c>
      <c r="D137" s="61">
        <v>311.36</v>
      </c>
      <c r="E137" s="62">
        <v>67.247270999999998</v>
      </c>
      <c r="F137" s="63">
        <v>0</v>
      </c>
      <c r="G137" s="64">
        <f t="shared" si="27"/>
        <v>0</v>
      </c>
      <c r="H137" s="65">
        <f t="shared" si="28"/>
        <v>0</v>
      </c>
      <c r="I137" s="61">
        <f>IFERROR(VLOOKUP(A137,'MEMO CALCULO 04'!$B$2:$E$508,4,0),0)</f>
        <v>0</v>
      </c>
      <c r="J137" s="66">
        <f t="shared" si="29"/>
        <v>0</v>
      </c>
      <c r="K137" s="65">
        <f t="shared" si="30"/>
        <v>0</v>
      </c>
      <c r="L137" s="67">
        <f>F137+I137</f>
        <v>0</v>
      </c>
      <c r="M137" s="68">
        <f>G137+J137</f>
        <v>0</v>
      </c>
      <c r="N137" s="69">
        <f>H137+K137</f>
        <v>0</v>
      </c>
    </row>
    <row r="138" spans="1:14 16383:16384" ht="24">
      <c r="A138" s="58" t="s">
        <v>259</v>
      </c>
      <c r="B138" s="76" t="s">
        <v>260</v>
      </c>
      <c r="C138" s="60" t="s">
        <v>47</v>
      </c>
      <c r="D138" s="61">
        <v>18.3</v>
      </c>
      <c r="E138" s="62">
        <v>139.48397399999999</v>
      </c>
      <c r="F138" s="63">
        <v>0</v>
      </c>
      <c r="G138" s="64">
        <f t="shared" si="27"/>
        <v>0</v>
      </c>
      <c r="H138" s="65">
        <f t="shared" si="28"/>
        <v>0</v>
      </c>
      <c r="I138" s="61">
        <f>IFERROR(VLOOKUP(A138,'MEMO CALCULO 04'!$B$2:$E$508,4,0),0)</f>
        <v>0</v>
      </c>
      <c r="J138" s="66">
        <f t="shared" si="29"/>
        <v>0</v>
      </c>
      <c r="K138" s="65">
        <f t="shared" si="30"/>
        <v>0</v>
      </c>
      <c r="L138" s="67">
        <f>F138+I138</f>
        <v>0</v>
      </c>
      <c r="M138" s="68">
        <f>G138+J138</f>
        <v>0</v>
      </c>
      <c r="N138" s="69">
        <f>H138+K138</f>
        <v>0</v>
      </c>
    </row>
    <row r="139" spans="1:14 16383:16384" ht="60">
      <c r="A139" s="58" t="s">
        <v>261</v>
      </c>
      <c r="B139" s="76" t="s">
        <v>262</v>
      </c>
      <c r="C139" s="60" t="s">
        <v>32</v>
      </c>
      <c r="D139" s="61">
        <v>62.21</v>
      </c>
      <c r="E139" s="62">
        <v>48.671419999999998</v>
      </c>
      <c r="F139" s="63">
        <v>0</v>
      </c>
      <c r="G139" s="64">
        <f t="shared" si="27"/>
        <v>0</v>
      </c>
      <c r="H139" s="65">
        <f t="shared" si="28"/>
        <v>0</v>
      </c>
      <c r="I139" s="61">
        <f>IFERROR(VLOOKUP(A139,'MEMO CALCULO 04'!$B$2:$E$508,4,0),0)</f>
        <v>0</v>
      </c>
      <c r="J139" s="66">
        <f t="shared" si="29"/>
        <v>0</v>
      </c>
      <c r="K139" s="65">
        <f t="shared" si="30"/>
        <v>0</v>
      </c>
      <c r="L139" s="67">
        <f>F139+I139</f>
        <v>0</v>
      </c>
      <c r="M139" s="68">
        <f>G139+J139</f>
        <v>0</v>
      </c>
      <c r="N139" s="69">
        <f>H139+K139</f>
        <v>0</v>
      </c>
    </row>
    <row r="140" spans="1:14 16383:16384" ht="60">
      <c r="A140" s="58" t="s">
        <v>263</v>
      </c>
      <c r="B140" s="76" t="s">
        <v>264</v>
      </c>
      <c r="C140" s="60" t="s">
        <v>32</v>
      </c>
      <c r="D140" s="61">
        <v>13.5</v>
      </c>
      <c r="E140" s="62">
        <v>45.601940999999997</v>
      </c>
      <c r="F140" s="63">
        <v>0</v>
      </c>
      <c r="G140" s="64">
        <f t="shared" si="27"/>
        <v>0</v>
      </c>
      <c r="H140" s="65">
        <f t="shared" si="28"/>
        <v>0</v>
      </c>
      <c r="I140" s="61">
        <f>IFERROR(VLOOKUP(A140,'MEMO CALCULO 04'!$B$2:$E$508,4,0),0)</f>
        <v>0</v>
      </c>
      <c r="J140" s="66">
        <f t="shared" si="29"/>
        <v>0</v>
      </c>
      <c r="K140" s="65">
        <f t="shared" si="30"/>
        <v>0</v>
      </c>
      <c r="L140" s="67">
        <f>F140+I140</f>
        <v>0</v>
      </c>
      <c r="M140" s="68">
        <f>G140+J140</f>
        <v>0</v>
      </c>
      <c r="N140" s="69">
        <f>H140+K140</f>
        <v>0</v>
      </c>
    </row>
    <row r="141" spans="1:14 16383:16384" ht="36">
      <c r="A141" s="58" t="s">
        <v>265</v>
      </c>
      <c r="B141" s="76" t="s">
        <v>266</v>
      </c>
      <c r="C141" s="60" t="s">
        <v>47</v>
      </c>
      <c r="D141" s="61">
        <v>62.71</v>
      </c>
      <c r="E141" s="62">
        <v>141.196034</v>
      </c>
      <c r="F141" s="63">
        <v>0</v>
      </c>
      <c r="G141" s="64">
        <f t="shared" si="27"/>
        <v>0</v>
      </c>
      <c r="H141" s="65">
        <f t="shared" si="28"/>
        <v>0</v>
      </c>
      <c r="I141" s="61">
        <f>IFERROR(VLOOKUP(A141,'MEMO CALCULO 04'!$B$2:$E$508,4,0),0)</f>
        <v>0</v>
      </c>
      <c r="J141" s="66">
        <f t="shared" si="29"/>
        <v>0</v>
      </c>
      <c r="K141" s="65">
        <f t="shared" si="30"/>
        <v>0</v>
      </c>
      <c r="L141" s="67">
        <f>F141+I141</f>
        <v>0</v>
      </c>
      <c r="M141" s="68">
        <f>G141+J141</f>
        <v>0</v>
      </c>
      <c r="N141" s="69">
        <f>H141+K141</f>
        <v>0</v>
      </c>
    </row>
    <row r="142" spans="1:14 16383:16384" ht="36">
      <c r="A142" s="58" t="s">
        <v>267</v>
      </c>
      <c r="B142" s="76" t="s">
        <v>268</v>
      </c>
      <c r="C142" s="60" t="s">
        <v>47</v>
      </c>
      <c r="D142" s="61">
        <v>404</v>
      </c>
      <c r="E142" s="62">
        <v>105.499583</v>
      </c>
      <c r="F142" s="63">
        <v>0</v>
      </c>
      <c r="G142" s="64">
        <f t="shared" si="27"/>
        <v>0</v>
      </c>
      <c r="H142" s="65">
        <f t="shared" si="28"/>
        <v>0</v>
      </c>
      <c r="I142" s="61">
        <f>IFERROR(VLOOKUP(A142,'MEMO CALCULO 04'!$B$2:$E$508,4,0),0)</f>
        <v>0</v>
      </c>
      <c r="J142" s="66">
        <f t="shared" si="29"/>
        <v>0</v>
      </c>
      <c r="K142" s="65">
        <f t="shared" si="30"/>
        <v>0</v>
      </c>
      <c r="L142" s="67">
        <f>F142+I142</f>
        <v>0</v>
      </c>
      <c r="M142" s="68">
        <f>G142+J142</f>
        <v>0</v>
      </c>
      <c r="N142" s="69">
        <f>H142+K142</f>
        <v>0</v>
      </c>
      <c r="XFC142" s="77"/>
      <c r="XFD142" s="77"/>
    </row>
    <row r="143" spans="1:14 16383:16384" s="77" customFormat="1" ht="15">
      <c r="A143" s="49" t="s">
        <v>269</v>
      </c>
      <c r="B143" s="79" t="s">
        <v>270</v>
      </c>
      <c r="C143" s="51"/>
      <c r="D143" s="52"/>
      <c r="E143" s="75"/>
      <c r="F143" s="53"/>
      <c r="G143" s="54"/>
      <c r="H143" s="55"/>
      <c r="I143" s="61">
        <f>IFERROR(VLOOKUP(A143,'MEMO CALCULO 04'!$B$2:$E$508,4,0),0)</f>
        <v>0</v>
      </c>
      <c r="J143" s="57"/>
      <c r="K143" s="55"/>
      <c r="L143" s="54"/>
      <c r="M143" s="57"/>
      <c r="N143" s="55"/>
      <c r="XFC143"/>
      <c r="XFD143"/>
    </row>
    <row r="144" spans="1:14 16383:16384" ht="15">
      <c r="A144" s="58" t="s">
        <v>271</v>
      </c>
      <c r="B144" s="76" t="s">
        <v>272</v>
      </c>
      <c r="C144" s="60" t="s">
        <v>32</v>
      </c>
      <c r="D144" s="61">
        <v>237.02</v>
      </c>
      <c r="E144" s="62">
        <v>63.859838000000003</v>
      </c>
      <c r="F144" s="63">
        <v>0</v>
      </c>
      <c r="G144" s="64">
        <f>F144*E144</f>
        <v>0</v>
      </c>
      <c r="H144" s="65">
        <f>F144/D144</f>
        <v>0</v>
      </c>
      <c r="I144" s="61">
        <f>IFERROR(VLOOKUP(A144,'MEMO CALCULO 04'!$B$2:$E$508,4,0),0)</f>
        <v>0</v>
      </c>
      <c r="J144" s="66">
        <f>I144*E144</f>
        <v>0</v>
      </c>
      <c r="K144" s="65">
        <f>I144/D144</f>
        <v>0</v>
      </c>
      <c r="L144" s="67">
        <f>F144+I144</f>
        <v>0</v>
      </c>
      <c r="M144" s="68">
        <f>G144+J144</f>
        <v>0</v>
      </c>
      <c r="N144" s="69">
        <f>H144+K144</f>
        <v>0</v>
      </c>
    </row>
    <row r="145" spans="1:14 16383:16384" ht="24">
      <c r="A145" s="58" t="s">
        <v>273</v>
      </c>
      <c r="B145" s="76" t="s">
        <v>274</v>
      </c>
      <c r="C145" s="60" t="s">
        <v>32</v>
      </c>
      <c r="D145" s="61">
        <v>31.6</v>
      </c>
      <c r="E145" s="62">
        <v>53.795371000000003</v>
      </c>
      <c r="F145" s="63">
        <v>0</v>
      </c>
      <c r="G145" s="64">
        <f>F145*E145</f>
        <v>0</v>
      </c>
      <c r="H145" s="65">
        <f>F145/D145</f>
        <v>0</v>
      </c>
      <c r="I145" s="61">
        <f>IFERROR(VLOOKUP(A145,'MEMO CALCULO 04'!$B$2:$E$508,4,0),0)</f>
        <v>0</v>
      </c>
      <c r="J145" s="66">
        <f>I145*E145</f>
        <v>0</v>
      </c>
      <c r="K145" s="65">
        <f>I145/D145</f>
        <v>0</v>
      </c>
      <c r="L145" s="67">
        <f>F145+I145</f>
        <v>0</v>
      </c>
      <c r="M145" s="68">
        <f>G145+J145</f>
        <v>0</v>
      </c>
      <c r="N145" s="69">
        <f>H145+K145</f>
        <v>0</v>
      </c>
      <c r="XFC145" s="77"/>
      <c r="XFD145" s="77"/>
    </row>
    <row r="146" spans="1:14 16383:16384" ht="36">
      <c r="A146" s="58" t="s">
        <v>275</v>
      </c>
      <c r="B146" s="76" t="s">
        <v>276</v>
      </c>
      <c r="C146" s="60" t="s">
        <v>32</v>
      </c>
      <c r="D146" s="61">
        <v>45.8</v>
      </c>
      <c r="E146" s="62">
        <v>74.658045000000001</v>
      </c>
      <c r="F146" s="63">
        <v>0</v>
      </c>
      <c r="G146" s="64">
        <f>F146*E146</f>
        <v>0</v>
      </c>
      <c r="H146" s="65">
        <f>F146/D146</f>
        <v>0</v>
      </c>
      <c r="I146" s="61">
        <f>IFERROR(VLOOKUP(A146,'MEMO CALCULO 04'!$B$2:$E$508,4,0),0)</f>
        <v>0</v>
      </c>
      <c r="J146" s="66">
        <f>I146*E146</f>
        <v>0</v>
      </c>
      <c r="K146" s="65">
        <f>I146/D146</f>
        <v>0</v>
      </c>
      <c r="L146" s="67">
        <f>F146+I146</f>
        <v>0</v>
      </c>
      <c r="M146" s="68">
        <f>G146+J146</f>
        <v>0</v>
      </c>
      <c r="N146" s="69">
        <f>H146+K146</f>
        <v>0</v>
      </c>
    </row>
    <row r="147" spans="1:14 16383:16384" ht="36">
      <c r="A147" s="58" t="s">
        <v>277</v>
      </c>
      <c r="B147" s="76" t="s">
        <v>215</v>
      </c>
      <c r="C147" s="60" t="s">
        <v>32</v>
      </c>
      <c r="D147" s="61">
        <v>129.04</v>
      </c>
      <c r="E147" s="62">
        <v>78.106622999999999</v>
      </c>
      <c r="F147" s="63">
        <v>0</v>
      </c>
      <c r="G147" s="64">
        <f>F147*E147</f>
        <v>0</v>
      </c>
      <c r="H147" s="65">
        <f>F147/D147</f>
        <v>0</v>
      </c>
      <c r="I147" s="61">
        <f>IFERROR(VLOOKUP(A147,'MEMO CALCULO 04'!$B$2:$E$508,4,0),0)</f>
        <v>0</v>
      </c>
      <c r="J147" s="66">
        <f>I147*E147</f>
        <v>0</v>
      </c>
      <c r="K147" s="65">
        <f>I147/D147</f>
        <v>0</v>
      </c>
      <c r="L147" s="67">
        <f>F147+I147</f>
        <v>0</v>
      </c>
      <c r="M147" s="68">
        <f>G147+J147</f>
        <v>0</v>
      </c>
      <c r="N147" s="69">
        <f>H147+K147</f>
        <v>0</v>
      </c>
    </row>
    <row r="148" spans="1:14 16383:16384" ht="15">
      <c r="A148" s="39">
        <v>14</v>
      </c>
      <c r="B148" s="40" t="s">
        <v>278</v>
      </c>
      <c r="C148" s="41"/>
      <c r="D148" s="42"/>
      <c r="E148" s="74"/>
      <c r="F148" s="43"/>
      <c r="G148" s="44"/>
      <c r="H148" s="45"/>
      <c r="I148" s="44"/>
      <c r="J148" s="47">
        <f>SUM(J149:J176)</f>
        <v>3160.6863061200002</v>
      </c>
      <c r="K148" s="45"/>
      <c r="L148" s="44"/>
      <c r="M148" s="47">
        <f>SUM(M149:M176)</f>
        <v>3160.6863061200002</v>
      </c>
      <c r="N148" s="45"/>
    </row>
    <row r="149" spans="1:14 16383:16384" s="77" customFormat="1" ht="15">
      <c r="A149" s="49" t="s">
        <v>279</v>
      </c>
      <c r="B149" s="79" t="s">
        <v>280</v>
      </c>
      <c r="C149" s="51"/>
      <c r="D149" s="52"/>
      <c r="E149" s="75"/>
      <c r="F149" s="53"/>
      <c r="G149" s="54"/>
      <c r="H149" s="55"/>
      <c r="I149" s="54"/>
      <c r="J149" s="57"/>
      <c r="K149" s="55"/>
      <c r="L149" s="54"/>
      <c r="M149" s="57"/>
      <c r="N149" s="55"/>
      <c r="XFC149"/>
      <c r="XFD149"/>
    </row>
    <row r="150" spans="1:14 16383:16384" ht="36">
      <c r="A150" s="58" t="s">
        <v>281</v>
      </c>
      <c r="B150" s="76" t="s">
        <v>282</v>
      </c>
      <c r="C150" s="60" t="s">
        <v>32</v>
      </c>
      <c r="D150" s="61">
        <v>87.1</v>
      </c>
      <c r="E150" s="62">
        <v>39.732021000000003</v>
      </c>
      <c r="F150" s="63">
        <v>0</v>
      </c>
      <c r="G150" s="64">
        <f>F150*E150</f>
        <v>0</v>
      </c>
      <c r="H150" s="65">
        <f>F150/D150</f>
        <v>0</v>
      </c>
      <c r="I150" s="61">
        <f>IFERROR(VLOOKUP(A150,'MEMO CALCULO 04'!$B$2:$E$508,4,0),0)</f>
        <v>20.830000000000002</v>
      </c>
      <c r="J150" s="66">
        <f>I150*E150</f>
        <v>827.61799743000017</v>
      </c>
      <c r="K150" s="65">
        <f>I150/D150</f>
        <v>0.23915040183696903</v>
      </c>
      <c r="L150" s="67">
        <f>F150+I150</f>
        <v>20.830000000000002</v>
      </c>
      <c r="M150" s="68">
        <f>G150+J150</f>
        <v>827.61799743000017</v>
      </c>
      <c r="N150" s="69">
        <f>H150+K150</f>
        <v>0.23915040183696903</v>
      </c>
    </row>
    <row r="151" spans="1:14 16383:16384" ht="36">
      <c r="A151" s="58" t="s">
        <v>283</v>
      </c>
      <c r="B151" s="76" t="s">
        <v>284</v>
      </c>
      <c r="C151" s="60" t="s">
        <v>32</v>
      </c>
      <c r="D151" s="61">
        <v>43.1</v>
      </c>
      <c r="E151" s="62">
        <v>62.380128999999997</v>
      </c>
      <c r="F151" s="63">
        <v>0</v>
      </c>
      <c r="G151" s="64">
        <f>F151*E151</f>
        <v>0</v>
      </c>
      <c r="H151" s="65">
        <f>F151/D151</f>
        <v>0</v>
      </c>
      <c r="I151" s="61">
        <f>IFERROR(VLOOKUP(A151,'MEMO CALCULO 04'!$B$2:$E$508,4,0),0)</f>
        <v>0</v>
      </c>
      <c r="J151" s="66">
        <f>I151*E151</f>
        <v>0</v>
      </c>
      <c r="K151" s="65">
        <f>I151/D151</f>
        <v>0</v>
      </c>
      <c r="L151" s="67">
        <f>F151+I151</f>
        <v>0</v>
      </c>
      <c r="M151" s="68">
        <f>G151+J151</f>
        <v>0</v>
      </c>
      <c r="N151" s="69">
        <f>H151+K151</f>
        <v>0</v>
      </c>
    </row>
    <row r="152" spans="1:14 16383:16384" s="77" customFormat="1" ht="15">
      <c r="A152" s="49" t="s">
        <v>285</v>
      </c>
      <c r="B152" s="79" t="s">
        <v>286</v>
      </c>
      <c r="C152" s="51"/>
      <c r="D152" s="52"/>
      <c r="E152" s="75"/>
      <c r="F152" s="53"/>
      <c r="G152" s="54"/>
      <c r="H152" s="55"/>
      <c r="I152" s="54"/>
      <c r="J152" s="57"/>
      <c r="K152" s="55"/>
      <c r="L152" s="54"/>
      <c r="M152" s="57"/>
      <c r="N152" s="55"/>
      <c r="XFC152"/>
      <c r="XFD152"/>
    </row>
    <row r="153" spans="1:14 16383:16384" ht="36">
      <c r="A153" s="58" t="s">
        <v>287</v>
      </c>
      <c r="B153" s="76" t="s">
        <v>288</v>
      </c>
      <c r="C153" s="60" t="s">
        <v>175</v>
      </c>
      <c r="D153" s="61">
        <v>19</v>
      </c>
      <c r="E153" s="62">
        <v>572.81858899999997</v>
      </c>
      <c r="F153" s="63">
        <v>0</v>
      </c>
      <c r="G153" s="64">
        <f>F153*E153</f>
        <v>0</v>
      </c>
      <c r="H153" s="65">
        <f>F153/D153</f>
        <v>0</v>
      </c>
      <c r="I153" s="61">
        <f>IFERROR(VLOOKUP(A153,'MEMO CALCULO 04'!$B$2:$E$508,4,0),0)</f>
        <v>0</v>
      </c>
      <c r="J153" s="66">
        <f>I153*E153</f>
        <v>0</v>
      </c>
      <c r="K153" s="65">
        <f>I153/D153</f>
        <v>0</v>
      </c>
      <c r="L153" s="67">
        <f>F153+I153</f>
        <v>0</v>
      </c>
      <c r="M153" s="68">
        <f>G153+J153</f>
        <v>0</v>
      </c>
      <c r="N153" s="69">
        <f>H153+K153</f>
        <v>0</v>
      </c>
    </row>
    <row r="154" spans="1:14 16383:16384" ht="36">
      <c r="A154" s="58" t="s">
        <v>289</v>
      </c>
      <c r="B154" s="76" t="s">
        <v>290</v>
      </c>
      <c r="C154" s="60" t="s">
        <v>175</v>
      </c>
      <c r="D154" s="61">
        <v>1</v>
      </c>
      <c r="E154" s="62">
        <v>218.715665</v>
      </c>
      <c r="F154" s="63">
        <v>0</v>
      </c>
      <c r="G154" s="64">
        <f>F154*E154</f>
        <v>0</v>
      </c>
      <c r="H154" s="65">
        <f>F154/D154</f>
        <v>0</v>
      </c>
      <c r="I154" s="61">
        <f>IFERROR(VLOOKUP(A154,'MEMO CALCULO 04'!$B$2:$E$508,4,0),0)</f>
        <v>0</v>
      </c>
      <c r="J154" s="66">
        <f>I154*E154</f>
        <v>0</v>
      </c>
      <c r="K154" s="65">
        <f>I154/D154</f>
        <v>0</v>
      </c>
      <c r="L154" s="67">
        <f>F154+I154</f>
        <v>0</v>
      </c>
      <c r="M154" s="68">
        <f>G154+J154</f>
        <v>0</v>
      </c>
      <c r="N154" s="69">
        <f>H154+K154</f>
        <v>0</v>
      </c>
    </row>
    <row r="155" spans="1:14 16383:16384" s="77" customFormat="1" ht="15">
      <c r="A155" s="49" t="s">
        <v>291</v>
      </c>
      <c r="B155" s="79" t="s">
        <v>292</v>
      </c>
      <c r="C155" s="51"/>
      <c r="D155" s="52"/>
      <c r="E155" s="75"/>
      <c r="F155" s="53"/>
      <c r="G155" s="54"/>
      <c r="H155" s="55"/>
      <c r="I155" s="54"/>
      <c r="J155" s="57"/>
      <c r="K155" s="55"/>
      <c r="L155" s="54"/>
      <c r="M155" s="57"/>
      <c r="N155" s="55"/>
      <c r="XFC155"/>
      <c r="XFD155"/>
    </row>
    <row r="156" spans="1:14 16383:16384" ht="24">
      <c r="A156" s="58" t="s">
        <v>287</v>
      </c>
      <c r="B156" s="76" t="s">
        <v>293</v>
      </c>
      <c r="C156" s="60" t="s">
        <v>32</v>
      </c>
      <c r="D156" s="61">
        <v>25.9</v>
      </c>
      <c r="E156" s="62">
        <v>20.312369</v>
      </c>
      <c r="F156" s="63">
        <v>0</v>
      </c>
      <c r="G156" s="64">
        <f>F156*E156</f>
        <v>0</v>
      </c>
      <c r="H156" s="65">
        <f>F156/D156</f>
        <v>0</v>
      </c>
      <c r="I156" s="61">
        <f>IFERROR(VLOOKUP(A156,'MEMO CALCULO 04'!$B$2:$E$508,4,0),0)</f>
        <v>0</v>
      </c>
      <c r="J156" s="66">
        <f>I156*E156</f>
        <v>0</v>
      </c>
      <c r="K156" s="65">
        <f>I156/D156</f>
        <v>0</v>
      </c>
      <c r="L156" s="67">
        <f>F156+I156</f>
        <v>0</v>
      </c>
      <c r="M156" s="68">
        <f>G156+J156</f>
        <v>0</v>
      </c>
      <c r="N156" s="69">
        <f>H156+K156</f>
        <v>0</v>
      </c>
    </row>
    <row r="157" spans="1:14 16383:16384" ht="24">
      <c r="A157" s="58" t="s">
        <v>289</v>
      </c>
      <c r="B157" s="76" t="s">
        <v>294</v>
      </c>
      <c r="C157" s="60" t="s">
        <v>32</v>
      </c>
      <c r="D157" s="61">
        <v>273.8</v>
      </c>
      <c r="E157" s="62">
        <v>23.406306000000001</v>
      </c>
      <c r="F157" s="63">
        <v>0</v>
      </c>
      <c r="G157" s="64">
        <f>F157*E157</f>
        <v>0</v>
      </c>
      <c r="H157" s="65">
        <f>F157/D157</f>
        <v>0</v>
      </c>
      <c r="I157" s="61">
        <f>IFERROR(VLOOKUP(A157,'MEMO CALCULO 04'!$B$2:$E$508,4,0),0)</f>
        <v>0</v>
      </c>
      <c r="J157" s="66">
        <f>I157*E157</f>
        <v>0</v>
      </c>
      <c r="K157" s="65">
        <f>I157/D157</f>
        <v>0</v>
      </c>
      <c r="L157" s="67">
        <f>F157+I157</f>
        <v>0</v>
      </c>
      <c r="M157" s="68">
        <f>G157+J157</f>
        <v>0</v>
      </c>
      <c r="N157" s="69">
        <f>H157+K157</f>
        <v>0</v>
      </c>
    </row>
    <row r="158" spans="1:14 16383:16384" ht="24">
      <c r="A158" s="58" t="s">
        <v>295</v>
      </c>
      <c r="B158" s="76" t="s">
        <v>296</v>
      </c>
      <c r="C158" s="60" t="s">
        <v>32</v>
      </c>
      <c r="D158" s="61">
        <v>26.7</v>
      </c>
      <c r="E158" s="62">
        <v>32.467995000000002</v>
      </c>
      <c r="F158" s="63">
        <v>0</v>
      </c>
      <c r="G158" s="64">
        <f>F158*E158</f>
        <v>0</v>
      </c>
      <c r="H158" s="65">
        <f>F158/D158</f>
        <v>0</v>
      </c>
      <c r="I158" s="61">
        <f>IFERROR(VLOOKUP(A158,'MEMO CALCULO 04'!$B$2:$E$508,4,0),0)</f>
        <v>0</v>
      </c>
      <c r="J158" s="66">
        <f>I158*E158</f>
        <v>0</v>
      </c>
      <c r="K158" s="65">
        <f>I158/D158</f>
        <v>0</v>
      </c>
      <c r="L158" s="67">
        <f>F158+I158</f>
        <v>0</v>
      </c>
      <c r="M158" s="68">
        <f>G158+J158</f>
        <v>0</v>
      </c>
      <c r="N158" s="69">
        <f>H158+K158</f>
        <v>0</v>
      </c>
    </row>
    <row r="159" spans="1:14 16383:16384" ht="24">
      <c r="A159" s="58" t="s">
        <v>297</v>
      </c>
      <c r="B159" s="76" t="s">
        <v>298</v>
      </c>
      <c r="C159" s="60" t="s">
        <v>32</v>
      </c>
      <c r="D159" s="61">
        <v>67</v>
      </c>
      <c r="E159" s="62">
        <v>19.199529999999999</v>
      </c>
      <c r="F159" s="63">
        <v>0</v>
      </c>
      <c r="G159" s="64">
        <f>F159*E159</f>
        <v>0</v>
      </c>
      <c r="H159" s="65">
        <f>F159/D159</f>
        <v>0</v>
      </c>
      <c r="I159" s="61">
        <f>IFERROR(VLOOKUP(A159,'MEMO CALCULO 04'!$B$2:$E$508,4,0),0)</f>
        <v>0</v>
      </c>
      <c r="J159" s="66">
        <f>I159*E159</f>
        <v>0</v>
      </c>
      <c r="K159" s="65">
        <f>I159/D159</f>
        <v>0</v>
      </c>
      <c r="L159" s="67">
        <f>F159+I159</f>
        <v>0</v>
      </c>
      <c r="M159" s="68">
        <f>G159+J159</f>
        <v>0</v>
      </c>
      <c r="N159" s="69">
        <f>H159+K159</f>
        <v>0</v>
      </c>
    </row>
    <row r="160" spans="1:14 16383:16384" s="77" customFormat="1" ht="15">
      <c r="A160" s="49" t="s">
        <v>299</v>
      </c>
      <c r="B160" s="79" t="s">
        <v>300</v>
      </c>
      <c r="C160" s="51"/>
      <c r="D160" s="52"/>
      <c r="E160" s="75"/>
      <c r="F160" s="53"/>
      <c r="G160" s="54"/>
      <c r="H160" s="55"/>
      <c r="I160" s="54"/>
      <c r="J160" s="57"/>
      <c r="K160" s="55"/>
      <c r="L160" s="54"/>
      <c r="M160" s="57"/>
      <c r="N160" s="55"/>
      <c r="XFC160"/>
      <c r="XFD160"/>
    </row>
    <row r="161" spans="1:14 16383:16384" ht="36">
      <c r="A161" s="58" t="s">
        <v>301</v>
      </c>
      <c r="B161" s="76" t="s">
        <v>302</v>
      </c>
      <c r="C161" s="60" t="s">
        <v>32</v>
      </c>
      <c r="D161" s="61">
        <v>70.2</v>
      </c>
      <c r="E161" s="62">
        <v>22.158947999999999</v>
      </c>
      <c r="F161" s="63">
        <v>0</v>
      </c>
      <c r="G161" s="64">
        <f>F161*E161</f>
        <v>0</v>
      </c>
      <c r="H161" s="65">
        <f>F161/D161</f>
        <v>0</v>
      </c>
      <c r="I161" s="61">
        <f>IFERROR(VLOOKUP(A161,'MEMO CALCULO 04'!$B$2:$E$508,4,0),0)</f>
        <v>60</v>
      </c>
      <c r="J161" s="66">
        <f>I161*E161</f>
        <v>1329.5368799999999</v>
      </c>
      <c r="K161" s="65">
        <f>I161/D161</f>
        <v>0.85470085470085466</v>
      </c>
      <c r="L161" s="67">
        <f>F161+I161</f>
        <v>60</v>
      </c>
      <c r="M161" s="68">
        <f>G161+J161</f>
        <v>1329.5368799999999</v>
      </c>
      <c r="N161" s="69">
        <f>H161+K161</f>
        <v>0.85470085470085466</v>
      </c>
    </row>
    <row r="162" spans="1:14 16383:16384" ht="36">
      <c r="A162" s="58" t="s">
        <v>303</v>
      </c>
      <c r="B162" s="76" t="s">
        <v>304</v>
      </c>
      <c r="C162" s="60" t="s">
        <v>32</v>
      </c>
      <c r="D162" s="61">
        <v>43.3</v>
      </c>
      <c r="E162" s="62">
        <v>28.542486</v>
      </c>
      <c r="F162" s="63">
        <v>0</v>
      </c>
      <c r="G162" s="64">
        <f>F162*E162</f>
        <v>0</v>
      </c>
      <c r="H162" s="65">
        <f>F162/D162</f>
        <v>0</v>
      </c>
      <c r="I162" s="61">
        <f>IFERROR(VLOOKUP(A162,'MEMO CALCULO 04'!$B$2:$E$508,4,0),0)</f>
        <v>20</v>
      </c>
      <c r="J162" s="66">
        <f>I162*E162</f>
        <v>570.84972000000005</v>
      </c>
      <c r="K162" s="65">
        <f>I162/D162</f>
        <v>0.46189376443418018</v>
      </c>
      <c r="L162" s="67">
        <f>F162+I162</f>
        <v>20</v>
      </c>
      <c r="M162" s="68">
        <f>G162+J162</f>
        <v>570.84972000000005</v>
      </c>
      <c r="N162" s="69">
        <f>H162+K162</f>
        <v>0.46189376443418018</v>
      </c>
    </row>
    <row r="163" spans="1:14 16383:16384" ht="36">
      <c r="A163" s="58" t="s">
        <v>305</v>
      </c>
      <c r="B163" s="76" t="s">
        <v>306</v>
      </c>
      <c r="C163" s="60" t="s">
        <v>32</v>
      </c>
      <c r="D163" s="61">
        <v>16.3</v>
      </c>
      <c r="E163" s="62">
        <v>35.696451000000003</v>
      </c>
      <c r="F163" s="63">
        <v>0</v>
      </c>
      <c r="G163" s="64">
        <f>F163*E163</f>
        <v>0</v>
      </c>
      <c r="H163" s="65">
        <f>F163/D163</f>
        <v>0</v>
      </c>
      <c r="I163" s="61">
        <f>IFERROR(VLOOKUP(A163,'MEMO CALCULO 04'!$B$2:$E$508,4,0),0)</f>
        <v>0</v>
      </c>
      <c r="J163" s="66">
        <f>I163*E163</f>
        <v>0</v>
      </c>
      <c r="K163" s="65">
        <f>I163/D163</f>
        <v>0</v>
      </c>
      <c r="L163" s="67">
        <f>F163+I163</f>
        <v>0</v>
      </c>
      <c r="M163" s="68">
        <f>G163+J163</f>
        <v>0</v>
      </c>
      <c r="N163" s="69">
        <f>H163+K163</f>
        <v>0</v>
      </c>
    </row>
    <row r="164" spans="1:14 16383:16384" ht="36">
      <c r="A164" s="58" t="s">
        <v>307</v>
      </c>
      <c r="B164" s="76" t="s">
        <v>282</v>
      </c>
      <c r="C164" s="60" t="s">
        <v>32</v>
      </c>
      <c r="D164" s="61">
        <v>18.399999999999999</v>
      </c>
      <c r="E164" s="62">
        <v>39.732021000000003</v>
      </c>
      <c r="F164" s="63">
        <v>0</v>
      </c>
      <c r="G164" s="64">
        <f>F164*E164</f>
        <v>0</v>
      </c>
      <c r="H164" s="65">
        <f>F164/D164</f>
        <v>0</v>
      </c>
      <c r="I164" s="61">
        <f>IFERROR(VLOOKUP(A164,'MEMO CALCULO 04'!$B$2:$E$508,4,0),0)</f>
        <v>10.89</v>
      </c>
      <c r="J164" s="66">
        <f>I164*E164</f>
        <v>432.68170869000005</v>
      </c>
      <c r="K164" s="65">
        <f>I164/D164</f>
        <v>0.59184782608695663</v>
      </c>
      <c r="L164" s="67">
        <f>F164+I164</f>
        <v>10.89</v>
      </c>
      <c r="M164" s="68">
        <f>G164+J164</f>
        <v>432.68170869000005</v>
      </c>
      <c r="N164" s="69">
        <f>H164+K164</f>
        <v>0.59184782608695663</v>
      </c>
    </row>
    <row r="165" spans="1:14 16383:16384" ht="36">
      <c r="A165" s="58" t="s">
        <v>308</v>
      </c>
      <c r="B165" s="76" t="s">
        <v>284</v>
      </c>
      <c r="C165" s="60" t="s">
        <v>32</v>
      </c>
      <c r="D165" s="61">
        <v>8.3000000000000007</v>
      </c>
      <c r="E165" s="62">
        <v>62.380128999999997</v>
      </c>
      <c r="F165" s="63">
        <v>0</v>
      </c>
      <c r="G165" s="64">
        <f>F165*E165</f>
        <v>0</v>
      </c>
      <c r="H165" s="65">
        <f>F165/D165</f>
        <v>0</v>
      </c>
      <c r="I165" s="61">
        <f>IFERROR(VLOOKUP(A165,'MEMO CALCULO 04'!$B$2:$E$508,4,0),0)</f>
        <v>0</v>
      </c>
      <c r="J165" s="66">
        <f>I165*E165</f>
        <v>0</v>
      </c>
      <c r="K165" s="65">
        <f>I165/D165</f>
        <v>0</v>
      </c>
      <c r="L165" s="67">
        <f>F165+I165</f>
        <v>0</v>
      </c>
      <c r="M165" s="68">
        <f>G165+J165</f>
        <v>0</v>
      </c>
      <c r="N165" s="69">
        <f>H165+K165</f>
        <v>0</v>
      </c>
    </row>
    <row r="166" spans="1:14 16383:16384" s="77" customFormat="1" ht="15">
      <c r="A166" s="49" t="s">
        <v>309</v>
      </c>
      <c r="B166" s="79" t="s">
        <v>310</v>
      </c>
      <c r="C166" s="51"/>
      <c r="D166" s="52"/>
      <c r="E166" s="75"/>
      <c r="F166" s="53"/>
      <c r="G166" s="54"/>
      <c r="H166" s="55"/>
      <c r="I166" s="54"/>
      <c r="J166" s="57"/>
      <c r="K166" s="55"/>
      <c r="L166" s="54"/>
      <c r="M166" s="57"/>
      <c r="N166" s="55"/>
      <c r="XFC166"/>
      <c r="XFD166"/>
    </row>
    <row r="167" spans="1:14 16383:16384" ht="36">
      <c r="A167" s="58" t="s">
        <v>311</v>
      </c>
      <c r="B167" s="76" t="s">
        <v>312</v>
      </c>
      <c r="C167" s="60" t="s">
        <v>199</v>
      </c>
      <c r="D167" s="61">
        <v>5</v>
      </c>
      <c r="E167" s="62">
        <v>46.506886999999999</v>
      </c>
      <c r="F167" s="63">
        <v>0</v>
      </c>
      <c r="G167" s="64">
        <f t="shared" ref="G167:G176" si="31">F167*E167</f>
        <v>0</v>
      </c>
      <c r="H167" s="65">
        <f t="shared" ref="H167:H176" si="32">F167/D167</f>
        <v>0</v>
      </c>
      <c r="I167" s="61">
        <f>IFERROR(VLOOKUP(A167,'MEMO CALCULO 04'!$B$2:$E$508,4,0),0)</f>
        <v>0</v>
      </c>
      <c r="J167" s="66">
        <f t="shared" ref="J167:J176" si="33">I167*E167</f>
        <v>0</v>
      </c>
      <c r="K167" s="65">
        <f t="shared" ref="K167:K176" si="34">I167/D167</f>
        <v>0</v>
      </c>
      <c r="L167" s="67">
        <f>F167+I167</f>
        <v>0</v>
      </c>
      <c r="M167" s="68">
        <f>G167+J167</f>
        <v>0</v>
      </c>
      <c r="N167" s="69">
        <f>H167+K167</f>
        <v>0</v>
      </c>
    </row>
    <row r="168" spans="1:14 16383:16384" ht="48">
      <c r="A168" s="58" t="s">
        <v>313</v>
      </c>
      <c r="B168" s="76" t="s">
        <v>314</v>
      </c>
      <c r="C168" s="60" t="s">
        <v>199</v>
      </c>
      <c r="D168" s="61">
        <v>5</v>
      </c>
      <c r="E168" s="62">
        <v>67.051607000000004</v>
      </c>
      <c r="F168" s="63">
        <v>0</v>
      </c>
      <c r="G168" s="64">
        <f t="shared" si="31"/>
        <v>0</v>
      </c>
      <c r="H168" s="65">
        <f t="shared" si="32"/>
        <v>0</v>
      </c>
      <c r="I168" s="61">
        <f>IFERROR(VLOOKUP(A168,'MEMO CALCULO 04'!$B$2:$E$508,4,0),0)</f>
        <v>0</v>
      </c>
      <c r="J168" s="66">
        <f t="shared" si="33"/>
        <v>0</v>
      </c>
      <c r="K168" s="65">
        <f t="shared" si="34"/>
        <v>0</v>
      </c>
      <c r="L168" s="67">
        <f>F168+I168</f>
        <v>0</v>
      </c>
      <c r="M168" s="68">
        <f>G168+J168</f>
        <v>0</v>
      </c>
      <c r="N168" s="69">
        <f>H168+K168</f>
        <v>0</v>
      </c>
    </row>
    <row r="169" spans="1:14 16383:16384" ht="36">
      <c r="A169" s="58" t="s">
        <v>315</v>
      </c>
      <c r="B169" s="76" t="s">
        <v>316</v>
      </c>
      <c r="C169" s="60" t="s">
        <v>199</v>
      </c>
      <c r="D169" s="61">
        <v>2</v>
      </c>
      <c r="E169" s="62">
        <v>20.067789000000001</v>
      </c>
      <c r="F169" s="63">
        <v>0</v>
      </c>
      <c r="G169" s="64">
        <f t="shared" si="31"/>
        <v>0</v>
      </c>
      <c r="H169" s="65">
        <f t="shared" si="32"/>
        <v>0</v>
      </c>
      <c r="I169" s="61">
        <f>IFERROR(VLOOKUP(A169,'MEMO CALCULO 04'!$B$2:$E$508,4,0),0)</f>
        <v>0</v>
      </c>
      <c r="J169" s="66">
        <f t="shared" si="33"/>
        <v>0</v>
      </c>
      <c r="K169" s="65">
        <f t="shared" si="34"/>
        <v>0</v>
      </c>
      <c r="L169" s="67">
        <f>F169+I169</f>
        <v>0</v>
      </c>
      <c r="M169" s="68">
        <f>G169+J169</f>
        <v>0</v>
      </c>
      <c r="N169" s="69">
        <f>H169+K169</f>
        <v>0</v>
      </c>
    </row>
    <row r="170" spans="1:14 16383:16384" ht="48">
      <c r="A170" s="58" t="s">
        <v>317</v>
      </c>
      <c r="B170" s="76" t="s">
        <v>318</v>
      </c>
      <c r="C170" s="60" t="s">
        <v>64</v>
      </c>
      <c r="D170" s="61">
        <v>2</v>
      </c>
      <c r="E170" s="62">
        <v>12.228999999999999</v>
      </c>
      <c r="F170" s="63">
        <v>0</v>
      </c>
      <c r="G170" s="64">
        <f t="shared" si="31"/>
        <v>0</v>
      </c>
      <c r="H170" s="65">
        <f t="shared" si="32"/>
        <v>0</v>
      </c>
      <c r="I170" s="61">
        <f>IFERROR(VLOOKUP(A170,'MEMO CALCULO 04'!$B$2:$E$508,4,0),0)</f>
        <v>0</v>
      </c>
      <c r="J170" s="66">
        <f t="shared" si="33"/>
        <v>0</v>
      </c>
      <c r="K170" s="65">
        <f t="shared" si="34"/>
        <v>0</v>
      </c>
      <c r="L170" s="67">
        <f>F170+I170</f>
        <v>0</v>
      </c>
      <c r="M170" s="68">
        <f>G170+J170</f>
        <v>0</v>
      </c>
      <c r="N170" s="69">
        <f>H170+K170</f>
        <v>0</v>
      </c>
    </row>
    <row r="171" spans="1:14 16383:16384" ht="48">
      <c r="A171" s="58" t="s">
        <v>319</v>
      </c>
      <c r="B171" s="76" t="s">
        <v>320</v>
      </c>
      <c r="C171" s="60" t="s">
        <v>64</v>
      </c>
      <c r="D171" s="61">
        <v>1</v>
      </c>
      <c r="E171" s="62">
        <v>25.057220999999998</v>
      </c>
      <c r="F171" s="63">
        <v>0</v>
      </c>
      <c r="G171" s="64">
        <f t="shared" si="31"/>
        <v>0</v>
      </c>
      <c r="H171" s="65">
        <f t="shared" si="32"/>
        <v>0</v>
      </c>
      <c r="I171" s="61">
        <f>IFERROR(VLOOKUP(A171,'MEMO CALCULO 04'!$B$2:$E$508,4,0),0)</f>
        <v>0</v>
      </c>
      <c r="J171" s="66">
        <f t="shared" si="33"/>
        <v>0</v>
      </c>
      <c r="K171" s="65">
        <f t="shared" si="34"/>
        <v>0</v>
      </c>
      <c r="L171" s="67">
        <f>F171+I171</f>
        <v>0</v>
      </c>
      <c r="M171" s="68">
        <f>G171+J171</f>
        <v>0</v>
      </c>
      <c r="N171" s="69">
        <f>H171+K171</f>
        <v>0</v>
      </c>
    </row>
    <row r="172" spans="1:14 16383:16384" ht="24">
      <c r="A172" s="58" t="s">
        <v>321</v>
      </c>
      <c r="B172" s="76" t="s">
        <v>322</v>
      </c>
      <c r="C172" s="60" t="s">
        <v>199</v>
      </c>
      <c r="D172" s="61">
        <v>1</v>
      </c>
      <c r="E172" s="62">
        <v>103.99541600000001</v>
      </c>
      <c r="F172" s="63">
        <v>0</v>
      </c>
      <c r="G172" s="64">
        <f t="shared" si="31"/>
        <v>0</v>
      </c>
      <c r="H172" s="65">
        <f t="shared" si="32"/>
        <v>0</v>
      </c>
      <c r="I172" s="61">
        <f>IFERROR(VLOOKUP(A172,'MEMO CALCULO 04'!$B$2:$E$508,4,0),0)</f>
        <v>0</v>
      </c>
      <c r="J172" s="66">
        <f t="shared" si="33"/>
        <v>0</v>
      </c>
      <c r="K172" s="65">
        <f t="shared" si="34"/>
        <v>0</v>
      </c>
      <c r="L172" s="67">
        <f>F172+I172</f>
        <v>0</v>
      </c>
      <c r="M172" s="68">
        <f>G172+J172</f>
        <v>0</v>
      </c>
      <c r="N172" s="69">
        <f>H172+K172</f>
        <v>0</v>
      </c>
    </row>
    <row r="173" spans="1:14 16383:16384" ht="24">
      <c r="A173" s="58" t="s">
        <v>323</v>
      </c>
      <c r="B173" s="76" t="s">
        <v>324</v>
      </c>
      <c r="C173" s="60" t="s">
        <v>199</v>
      </c>
      <c r="D173" s="61">
        <v>2</v>
      </c>
      <c r="E173" s="62">
        <v>38.533579000000003</v>
      </c>
      <c r="F173" s="63">
        <v>0</v>
      </c>
      <c r="G173" s="64">
        <f t="shared" si="31"/>
        <v>0</v>
      </c>
      <c r="H173" s="65">
        <f t="shared" si="32"/>
        <v>0</v>
      </c>
      <c r="I173" s="61">
        <f>IFERROR(VLOOKUP(A173,'MEMO CALCULO 04'!$B$2:$E$508,4,0),0)</f>
        <v>0</v>
      </c>
      <c r="J173" s="66">
        <f t="shared" si="33"/>
        <v>0</v>
      </c>
      <c r="K173" s="65">
        <f t="shared" si="34"/>
        <v>0</v>
      </c>
      <c r="L173" s="67">
        <f>F173+I173</f>
        <v>0</v>
      </c>
      <c r="M173" s="68">
        <f>G173+J173</f>
        <v>0</v>
      </c>
      <c r="N173" s="69">
        <f>H173+K173</f>
        <v>0</v>
      </c>
    </row>
    <row r="174" spans="1:14 16383:16384" ht="60">
      <c r="A174" s="58" t="s">
        <v>325</v>
      </c>
      <c r="B174" s="76" t="s">
        <v>326</v>
      </c>
      <c r="C174" s="60" t="s">
        <v>199</v>
      </c>
      <c r="D174" s="61">
        <v>1</v>
      </c>
      <c r="E174" s="62">
        <v>20.336827</v>
      </c>
      <c r="F174" s="63">
        <v>0</v>
      </c>
      <c r="G174" s="64">
        <f t="shared" si="31"/>
        <v>0</v>
      </c>
      <c r="H174" s="65">
        <f t="shared" si="32"/>
        <v>0</v>
      </c>
      <c r="I174" s="61">
        <f>IFERROR(VLOOKUP(A174,'MEMO CALCULO 04'!$B$2:$E$508,4,0),0)</f>
        <v>0</v>
      </c>
      <c r="J174" s="66">
        <f t="shared" si="33"/>
        <v>0</v>
      </c>
      <c r="K174" s="65">
        <f t="shared" si="34"/>
        <v>0</v>
      </c>
      <c r="L174" s="67">
        <f>F174+I174</f>
        <v>0</v>
      </c>
      <c r="M174" s="68">
        <f>G174+J174</f>
        <v>0</v>
      </c>
      <c r="N174" s="69">
        <f>H174+K174</f>
        <v>0</v>
      </c>
    </row>
    <row r="175" spans="1:14 16383:16384" ht="60">
      <c r="A175" s="58" t="s">
        <v>327</v>
      </c>
      <c r="B175" s="76" t="s">
        <v>328</v>
      </c>
      <c r="C175" s="60" t="s">
        <v>199</v>
      </c>
      <c r="D175" s="61">
        <v>5</v>
      </c>
      <c r="E175" s="62">
        <v>23.577511999999999</v>
      </c>
      <c r="F175" s="63">
        <v>0</v>
      </c>
      <c r="G175" s="64">
        <f t="shared" si="31"/>
        <v>0</v>
      </c>
      <c r="H175" s="65">
        <f t="shared" si="32"/>
        <v>0</v>
      </c>
      <c r="I175" s="61">
        <f>IFERROR(VLOOKUP(A175,'MEMO CALCULO 04'!$B$2:$E$508,4,0),0)</f>
        <v>0</v>
      </c>
      <c r="J175" s="66">
        <f t="shared" si="33"/>
        <v>0</v>
      </c>
      <c r="K175" s="65">
        <f t="shared" si="34"/>
        <v>0</v>
      </c>
      <c r="L175" s="67">
        <f>F175+I175</f>
        <v>0</v>
      </c>
      <c r="M175" s="68">
        <f>G175+J175</f>
        <v>0</v>
      </c>
      <c r="N175" s="69">
        <f>H175+K175</f>
        <v>0</v>
      </c>
    </row>
    <row r="176" spans="1:14 16383:16384" ht="60">
      <c r="A176" s="58" t="s">
        <v>329</v>
      </c>
      <c r="B176" s="76" t="s">
        <v>330</v>
      </c>
      <c r="C176" s="60" t="s">
        <v>199</v>
      </c>
      <c r="D176" s="61">
        <v>2</v>
      </c>
      <c r="E176" s="62">
        <v>36.833748</v>
      </c>
      <c r="F176" s="63">
        <v>0</v>
      </c>
      <c r="G176" s="64">
        <f t="shared" si="31"/>
        <v>0</v>
      </c>
      <c r="H176" s="65">
        <f t="shared" si="32"/>
        <v>0</v>
      </c>
      <c r="I176" s="61">
        <f>IFERROR(VLOOKUP(A176,'MEMO CALCULO 04'!$B$2:$E$508,4,0),0)</f>
        <v>0</v>
      </c>
      <c r="J176" s="66">
        <f t="shared" si="33"/>
        <v>0</v>
      </c>
      <c r="K176" s="65">
        <f t="shared" si="34"/>
        <v>0</v>
      </c>
      <c r="L176" s="67">
        <f>F176+I176</f>
        <v>0</v>
      </c>
      <c r="M176" s="68">
        <f>G176+J176</f>
        <v>0</v>
      </c>
      <c r="N176" s="69">
        <f>H176+K176</f>
        <v>0</v>
      </c>
    </row>
    <row r="177" spans="1:14 16383:16384" ht="15">
      <c r="A177" s="39">
        <v>15</v>
      </c>
      <c r="B177" s="40" t="s">
        <v>331</v>
      </c>
      <c r="C177" s="41"/>
      <c r="D177" s="42"/>
      <c r="E177" s="74"/>
      <c r="F177" s="43"/>
      <c r="G177" s="44"/>
      <c r="H177" s="45"/>
      <c r="I177" s="44"/>
      <c r="J177" s="47">
        <f>SUM(J179:J218)</f>
        <v>0</v>
      </c>
      <c r="K177" s="45"/>
      <c r="L177" s="44"/>
      <c r="M177" s="47">
        <f>SUM(M179:M218)</f>
        <v>2237.4178400000001</v>
      </c>
      <c r="N177" s="45"/>
    </row>
    <row r="178" spans="1:14 16383:16384" s="77" customFormat="1" ht="15">
      <c r="A178" s="49" t="s">
        <v>332</v>
      </c>
      <c r="B178" s="79" t="s">
        <v>333</v>
      </c>
      <c r="C178" s="51"/>
      <c r="D178" s="52"/>
      <c r="E178" s="75"/>
      <c r="F178" s="53"/>
      <c r="G178" s="54"/>
      <c r="H178" s="55"/>
      <c r="I178" s="54"/>
      <c r="J178" s="57"/>
      <c r="K178" s="55"/>
      <c r="L178" s="54"/>
      <c r="M178" s="57"/>
      <c r="N178" s="55"/>
      <c r="XFC178"/>
      <c r="XFD178"/>
    </row>
    <row r="179" spans="1:14 16383:16384" ht="48">
      <c r="A179" s="58" t="s">
        <v>332</v>
      </c>
      <c r="B179" s="76" t="s">
        <v>334</v>
      </c>
      <c r="C179" s="60" t="s">
        <v>175</v>
      </c>
      <c r="D179" s="61">
        <v>3</v>
      </c>
      <c r="E179" s="62">
        <v>1014.224344</v>
      </c>
      <c r="F179" s="63">
        <v>0</v>
      </c>
      <c r="G179" s="64">
        <f>F179*E179</f>
        <v>0</v>
      </c>
      <c r="H179" s="65">
        <f>F179/D179</f>
        <v>0</v>
      </c>
      <c r="I179" s="61">
        <f>IFERROR(VLOOKUP(A179,'MEMO CALCULO 04'!$B$2:$E$508,4,0),0)</f>
        <v>0</v>
      </c>
      <c r="J179" s="66">
        <f>I179*E179</f>
        <v>0</v>
      </c>
      <c r="K179" s="65">
        <f>I179/D179</f>
        <v>0</v>
      </c>
      <c r="L179" s="67">
        <f>F179+I179</f>
        <v>0</v>
      </c>
      <c r="M179" s="68">
        <f>G179+J179</f>
        <v>0</v>
      </c>
      <c r="N179" s="69">
        <f>H179+K179</f>
        <v>0</v>
      </c>
    </row>
    <row r="180" spans="1:14 16383:16384" ht="48">
      <c r="A180" s="58" t="s">
        <v>335</v>
      </c>
      <c r="B180" s="76" t="s">
        <v>336</v>
      </c>
      <c r="C180" s="60" t="s">
        <v>199</v>
      </c>
      <c r="D180" s="61">
        <v>1</v>
      </c>
      <c r="E180" s="62">
        <v>719.39538300000004</v>
      </c>
      <c r="F180" s="63">
        <v>0</v>
      </c>
      <c r="G180" s="64">
        <f>F180*E180</f>
        <v>0</v>
      </c>
      <c r="H180" s="65">
        <f>F180/D180</f>
        <v>0</v>
      </c>
      <c r="I180" s="61">
        <f>IFERROR(VLOOKUP(A180,'MEMO CALCULO 04'!$B$2:$E$508,4,0),0)</f>
        <v>0</v>
      </c>
      <c r="J180" s="66">
        <f>I180*E180</f>
        <v>0</v>
      </c>
      <c r="K180" s="65">
        <f>I180/D180</f>
        <v>0</v>
      </c>
      <c r="L180" s="67">
        <f>F180+I180</f>
        <v>0</v>
      </c>
      <c r="M180" s="68">
        <f>G180+J180</f>
        <v>0</v>
      </c>
      <c r="N180" s="69">
        <f>H180+K180</f>
        <v>0</v>
      </c>
    </row>
    <row r="181" spans="1:14 16383:16384" s="77" customFormat="1" ht="15">
      <c r="A181" s="49" t="s">
        <v>335</v>
      </c>
      <c r="B181" s="79" t="s">
        <v>286</v>
      </c>
      <c r="C181" s="51"/>
      <c r="D181" s="52"/>
      <c r="E181" s="75"/>
      <c r="F181" s="53"/>
      <c r="G181" s="54"/>
      <c r="H181" s="55"/>
      <c r="I181" s="54"/>
      <c r="J181" s="57"/>
      <c r="K181" s="55"/>
      <c r="L181" s="54"/>
      <c r="M181" s="57"/>
      <c r="N181" s="55"/>
      <c r="XFC181"/>
      <c r="XFD181"/>
    </row>
    <row r="182" spans="1:14 16383:16384" ht="36">
      <c r="A182" s="58" t="s">
        <v>337</v>
      </c>
      <c r="B182" s="76" t="s">
        <v>338</v>
      </c>
      <c r="C182" s="60" t="s">
        <v>199</v>
      </c>
      <c r="D182" s="61">
        <v>22</v>
      </c>
      <c r="E182" s="62">
        <v>34.021078000000003</v>
      </c>
      <c r="F182" s="63">
        <v>0</v>
      </c>
      <c r="G182" s="64">
        <f t="shared" ref="G182:G188" si="35">F182*E182</f>
        <v>0</v>
      </c>
      <c r="H182" s="65">
        <f t="shared" ref="H182:H188" si="36">F182/D182</f>
        <v>0</v>
      </c>
      <c r="I182" s="61">
        <f>IFERROR(VLOOKUP(A182,'MEMO CALCULO 04'!$B$2:$E$508,4,0),0)</f>
        <v>0</v>
      </c>
      <c r="J182" s="66">
        <f t="shared" ref="J182:J188" si="37">I182*E182</f>
        <v>0</v>
      </c>
      <c r="K182" s="65">
        <f t="shared" ref="K182:K188" si="38">I182/D182</f>
        <v>0</v>
      </c>
      <c r="L182" s="67">
        <f>F182+I182</f>
        <v>0</v>
      </c>
      <c r="M182" s="68">
        <f>G182+J182</f>
        <v>0</v>
      </c>
      <c r="N182" s="69">
        <f>H182+K182</f>
        <v>0</v>
      </c>
    </row>
    <row r="183" spans="1:14 16383:16384" ht="36">
      <c r="A183" s="58" t="s">
        <v>339</v>
      </c>
      <c r="B183" s="76" t="s">
        <v>340</v>
      </c>
      <c r="C183" s="60" t="s">
        <v>199</v>
      </c>
      <c r="D183" s="61">
        <v>124</v>
      </c>
      <c r="E183" s="62">
        <v>19.236217</v>
      </c>
      <c r="F183" s="63">
        <v>0</v>
      </c>
      <c r="G183" s="64">
        <f t="shared" si="35"/>
        <v>0</v>
      </c>
      <c r="H183" s="65">
        <f t="shared" si="36"/>
        <v>0</v>
      </c>
      <c r="I183" s="61">
        <f>IFERROR(VLOOKUP(A183,'MEMO CALCULO 04'!$B$2:$E$508,4,0),0)</f>
        <v>0</v>
      </c>
      <c r="J183" s="66">
        <f t="shared" si="37"/>
        <v>0</v>
      </c>
      <c r="K183" s="65">
        <f t="shared" si="38"/>
        <v>0</v>
      </c>
      <c r="L183" s="67">
        <f>F183+I183</f>
        <v>0</v>
      </c>
      <c r="M183" s="68">
        <f>G183+J183</f>
        <v>0</v>
      </c>
      <c r="N183" s="69">
        <f>H183+K183</f>
        <v>0</v>
      </c>
    </row>
    <row r="184" spans="1:14 16383:16384" ht="36">
      <c r="A184" s="58" t="s">
        <v>341</v>
      </c>
      <c r="B184" s="76" t="s">
        <v>342</v>
      </c>
      <c r="C184" s="60" t="s">
        <v>199</v>
      </c>
      <c r="D184" s="61">
        <v>15</v>
      </c>
      <c r="E184" s="62">
        <v>11.972191</v>
      </c>
      <c r="F184" s="63">
        <v>0</v>
      </c>
      <c r="G184" s="64">
        <f t="shared" si="35"/>
        <v>0</v>
      </c>
      <c r="H184" s="65">
        <f t="shared" si="36"/>
        <v>0</v>
      </c>
      <c r="I184" s="61">
        <f>IFERROR(VLOOKUP(A184,'MEMO CALCULO 04'!$B$2:$E$508,4,0),0)</f>
        <v>0</v>
      </c>
      <c r="J184" s="66">
        <f t="shared" si="37"/>
        <v>0</v>
      </c>
      <c r="K184" s="65">
        <f t="shared" si="38"/>
        <v>0</v>
      </c>
      <c r="L184" s="67">
        <f>F184+I184</f>
        <v>0</v>
      </c>
      <c r="M184" s="68">
        <f>G184+J184</f>
        <v>0</v>
      </c>
      <c r="N184" s="69">
        <f>H184+K184</f>
        <v>0</v>
      </c>
    </row>
    <row r="185" spans="1:14 16383:16384" ht="36">
      <c r="A185" s="58" t="s">
        <v>343</v>
      </c>
      <c r="B185" s="76" t="s">
        <v>344</v>
      </c>
      <c r="C185" s="60" t="s">
        <v>175</v>
      </c>
      <c r="D185" s="61">
        <v>21</v>
      </c>
      <c r="E185" s="62">
        <v>22.085574000000001</v>
      </c>
      <c r="F185" s="63">
        <v>0</v>
      </c>
      <c r="G185" s="64">
        <f t="shared" si="35"/>
        <v>0</v>
      </c>
      <c r="H185" s="65">
        <f t="shared" si="36"/>
        <v>0</v>
      </c>
      <c r="I185" s="61">
        <f>IFERROR(VLOOKUP(A185,'MEMO CALCULO 04'!$B$2:$E$508,4,0),0)</f>
        <v>0</v>
      </c>
      <c r="J185" s="66">
        <f t="shared" si="37"/>
        <v>0</v>
      </c>
      <c r="K185" s="65">
        <f t="shared" si="38"/>
        <v>0</v>
      </c>
      <c r="L185" s="67">
        <f>F185+I185</f>
        <v>0</v>
      </c>
      <c r="M185" s="68">
        <f>G185+J185</f>
        <v>0</v>
      </c>
      <c r="N185" s="69">
        <f>H185+K185</f>
        <v>0</v>
      </c>
    </row>
    <row r="186" spans="1:14 16383:16384" ht="36">
      <c r="A186" s="58" t="s">
        <v>345</v>
      </c>
      <c r="B186" s="76" t="s">
        <v>346</v>
      </c>
      <c r="C186" s="60" t="s">
        <v>175</v>
      </c>
      <c r="D186" s="61">
        <v>2</v>
      </c>
      <c r="E186" s="62">
        <v>18.282354999999999</v>
      </c>
      <c r="F186" s="63">
        <v>0</v>
      </c>
      <c r="G186" s="64">
        <f t="shared" si="35"/>
        <v>0</v>
      </c>
      <c r="H186" s="65">
        <f t="shared" si="36"/>
        <v>0</v>
      </c>
      <c r="I186" s="61">
        <f>IFERROR(VLOOKUP(A186,'MEMO CALCULO 04'!$B$2:$E$508,4,0),0)</f>
        <v>0</v>
      </c>
      <c r="J186" s="66">
        <f t="shared" si="37"/>
        <v>0</v>
      </c>
      <c r="K186" s="65">
        <f t="shared" si="38"/>
        <v>0</v>
      </c>
      <c r="L186" s="67">
        <f>F186+I186</f>
        <v>0</v>
      </c>
      <c r="M186" s="68">
        <f>G186+J186</f>
        <v>0</v>
      </c>
      <c r="N186" s="69">
        <f>H186+K186</f>
        <v>0</v>
      </c>
    </row>
    <row r="187" spans="1:14 16383:16384" ht="36">
      <c r="A187" s="58" t="s">
        <v>347</v>
      </c>
      <c r="B187" s="76" t="s">
        <v>348</v>
      </c>
      <c r="C187" s="60" t="s">
        <v>175</v>
      </c>
      <c r="D187" s="61">
        <v>116</v>
      </c>
      <c r="E187" s="62">
        <v>52.462409999999998</v>
      </c>
      <c r="F187" s="63">
        <v>0</v>
      </c>
      <c r="G187" s="64">
        <f t="shared" si="35"/>
        <v>0</v>
      </c>
      <c r="H187" s="65">
        <f t="shared" si="36"/>
        <v>0</v>
      </c>
      <c r="I187" s="61">
        <f>IFERROR(VLOOKUP(A187,'MEMO CALCULO 04'!$B$2:$E$508,4,0),0)</f>
        <v>0</v>
      </c>
      <c r="J187" s="66">
        <f t="shared" si="37"/>
        <v>0</v>
      </c>
      <c r="K187" s="65">
        <f t="shared" si="38"/>
        <v>0</v>
      </c>
      <c r="L187" s="67">
        <f>F187+I187</f>
        <v>0</v>
      </c>
      <c r="M187" s="68">
        <f>G187+J187</f>
        <v>0</v>
      </c>
      <c r="N187" s="69">
        <f>H187+K187</f>
        <v>0</v>
      </c>
    </row>
    <row r="188" spans="1:14 16383:16384" ht="36">
      <c r="A188" s="58" t="s">
        <v>349</v>
      </c>
      <c r="B188" s="76" t="s">
        <v>350</v>
      </c>
      <c r="C188" s="60" t="s">
        <v>199</v>
      </c>
      <c r="D188" s="61">
        <v>1</v>
      </c>
      <c r="E188" s="62">
        <v>357.72270800000001</v>
      </c>
      <c r="F188" s="63">
        <v>0</v>
      </c>
      <c r="G188" s="64">
        <f t="shared" si="35"/>
        <v>0</v>
      </c>
      <c r="H188" s="65">
        <f t="shared" si="36"/>
        <v>0</v>
      </c>
      <c r="I188" s="61">
        <f>IFERROR(VLOOKUP(A188,'MEMO CALCULO 04'!$B$2:$E$508,4,0),0)</f>
        <v>0</v>
      </c>
      <c r="J188" s="66">
        <f t="shared" si="37"/>
        <v>0</v>
      </c>
      <c r="K188" s="65">
        <f t="shared" si="38"/>
        <v>0</v>
      </c>
      <c r="L188" s="67">
        <f>F188+I188</f>
        <v>0</v>
      </c>
      <c r="M188" s="68">
        <f>G188+J188</f>
        <v>0</v>
      </c>
      <c r="N188" s="69">
        <f>H188+K188</f>
        <v>0</v>
      </c>
    </row>
    <row r="189" spans="1:14 16383:16384" s="77" customFormat="1" ht="15">
      <c r="A189" s="49" t="s">
        <v>351</v>
      </c>
      <c r="B189" s="79" t="s">
        <v>352</v>
      </c>
      <c r="C189" s="51"/>
      <c r="D189" s="52"/>
      <c r="E189" s="75"/>
      <c r="F189" s="53"/>
      <c r="G189" s="54"/>
      <c r="H189" s="55"/>
      <c r="I189" s="54"/>
      <c r="J189" s="57"/>
      <c r="K189" s="55"/>
      <c r="L189" s="54"/>
      <c r="M189" s="57"/>
      <c r="N189" s="55"/>
      <c r="XFC189"/>
      <c r="XFD189"/>
    </row>
    <row r="190" spans="1:14 16383:16384" ht="36">
      <c r="A190" s="58" t="s">
        <v>353</v>
      </c>
      <c r="B190" s="76" t="s">
        <v>354</v>
      </c>
      <c r="C190" s="60" t="s">
        <v>32</v>
      </c>
      <c r="D190" s="61">
        <v>238</v>
      </c>
      <c r="E190" s="62">
        <v>8.9271700000000003</v>
      </c>
      <c r="F190" s="63">
        <v>0</v>
      </c>
      <c r="G190" s="64">
        <f t="shared" ref="G190:G196" si="39">F190*E190</f>
        <v>0</v>
      </c>
      <c r="H190" s="65">
        <f t="shared" ref="H190:H196" si="40">F190/D190</f>
        <v>0</v>
      </c>
      <c r="I190" s="61">
        <f>IFERROR(VLOOKUP(A190,'MEMO CALCULO 04'!$B$2:$E$508,4,0),0)</f>
        <v>0</v>
      </c>
      <c r="J190" s="66">
        <f t="shared" ref="J190:J196" si="41">I190*E190</f>
        <v>0</v>
      </c>
      <c r="K190" s="65">
        <f t="shared" ref="K190:K196" si="42">I190/D190</f>
        <v>0</v>
      </c>
      <c r="L190" s="67">
        <f>F190+I190</f>
        <v>0</v>
      </c>
      <c r="M190" s="68">
        <f>G190+J190</f>
        <v>0</v>
      </c>
      <c r="N190" s="69">
        <f>H190+K190</f>
        <v>0</v>
      </c>
    </row>
    <row r="191" spans="1:14 16383:16384" ht="36">
      <c r="A191" s="58" t="s">
        <v>355</v>
      </c>
      <c r="B191" s="76" t="s">
        <v>356</v>
      </c>
      <c r="C191" s="60" t="s">
        <v>32</v>
      </c>
      <c r="D191" s="61">
        <v>617</v>
      </c>
      <c r="E191" s="62">
        <v>10.443566000000001</v>
      </c>
      <c r="F191" s="63">
        <v>0</v>
      </c>
      <c r="G191" s="64">
        <f t="shared" si="39"/>
        <v>0</v>
      </c>
      <c r="H191" s="65">
        <f t="shared" si="40"/>
        <v>0</v>
      </c>
      <c r="I191" s="61">
        <f>IFERROR(VLOOKUP(A191,'MEMO CALCULO 04'!$B$2:$E$508,4,0),0)</f>
        <v>0</v>
      </c>
      <c r="J191" s="66">
        <f t="shared" si="41"/>
        <v>0</v>
      </c>
      <c r="K191" s="65">
        <f t="shared" si="42"/>
        <v>0</v>
      </c>
      <c r="L191" s="67">
        <f>F191+I191</f>
        <v>0</v>
      </c>
      <c r="M191" s="68">
        <f>G191+J191</f>
        <v>0</v>
      </c>
      <c r="N191" s="69">
        <f>H191+K191</f>
        <v>0</v>
      </c>
    </row>
    <row r="192" spans="1:14 16383:16384" ht="36">
      <c r="A192" s="58" t="s">
        <v>357</v>
      </c>
      <c r="B192" s="76" t="s">
        <v>358</v>
      </c>
      <c r="C192" s="60" t="s">
        <v>244</v>
      </c>
      <c r="D192" s="61">
        <v>140</v>
      </c>
      <c r="E192" s="62">
        <v>19.872125</v>
      </c>
      <c r="F192" s="63">
        <v>0</v>
      </c>
      <c r="G192" s="64">
        <f t="shared" si="39"/>
        <v>0</v>
      </c>
      <c r="H192" s="65">
        <f t="shared" si="40"/>
        <v>0</v>
      </c>
      <c r="I192" s="61">
        <f>IFERROR(VLOOKUP(A192,'MEMO CALCULO 04'!$B$2:$E$508,4,0),0)</f>
        <v>0</v>
      </c>
      <c r="J192" s="66">
        <f t="shared" si="41"/>
        <v>0</v>
      </c>
      <c r="K192" s="65">
        <f t="shared" si="42"/>
        <v>0</v>
      </c>
      <c r="L192" s="67">
        <f>F192+I192</f>
        <v>0</v>
      </c>
      <c r="M192" s="68">
        <f>G192+J192</f>
        <v>0</v>
      </c>
      <c r="N192" s="69">
        <f>H192+K192</f>
        <v>0</v>
      </c>
    </row>
    <row r="193" spans="1:14 16383:16384" ht="36">
      <c r="A193" s="58" t="s">
        <v>359</v>
      </c>
      <c r="B193" s="76" t="s">
        <v>360</v>
      </c>
      <c r="C193" s="60" t="s">
        <v>32</v>
      </c>
      <c r="D193" s="61">
        <v>16</v>
      </c>
      <c r="E193" s="62">
        <v>13.745396</v>
      </c>
      <c r="F193" s="63">
        <v>0</v>
      </c>
      <c r="G193" s="64">
        <f t="shared" si="39"/>
        <v>0</v>
      </c>
      <c r="H193" s="65">
        <f t="shared" si="40"/>
        <v>0</v>
      </c>
      <c r="I193" s="61">
        <f>IFERROR(VLOOKUP(A193,'MEMO CALCULO 04'!$B$2:$E$508,4,0),0)</f>
        <v>0</v>
      </c>
      <c r="J193" s="66">
        <f t="shared" si="41"/>
        <v>0</v>
      </c>
      <c r="K193" s="65">
        <f t="shared" si="42"/>
        <v>0</v>
      </c>
      <c r="L193" s="67">
        <f>F193+I193</f>
        <v>0</v>
      </c>
      <c r="M193" s="68">
        <f>G193+J193</f>
        <v>0</v>
      </c>
      <c r="N193" s="69">
        <f>H193+K193</f>
        <v>0</v>
      </c>
    </row>
    <row r="194" spans="1:14 16383:16384" ht="36">
      <c r="A194" s="58" t="s">
        <v>361</v>
      </c>
      <c r="B194" s="76" t="s">
        <v>362</v>
      </c>
      <c r="C194" s="60" t="s">
        <v>32</v>
      </c>
      <c r="D194" s="61">
        <v>42</v>
      </c>
      <c r="E194" s="62">
        <v>13.036114</v>
      </c>
      <c r="F194" s="63">
        <v>0</v>
      </c>
      <c r="G194" s="64">
        <f t="shared" si="39"/>
        <v>0</v>
      </c>
      <c r="H194" s="65">
        <f t="shared" si="40"/>
        <v>0</v>
      </c>
      <c r="I194" s="61">
        <f>IFERROR(VLOOKUP(A194,'MEMO CALCULO 04'!$B$2:$E$508,4,0),0)</f>
        <v>0</v>
      </c>
      <c r="J194" s="66">
        <f t="shared" si="41"/>
        <v>0</v>
      </c>
      <c r="K194" s="65">
        <f t="shared" si="42"/>
        <v>0</v>
      </c>
      <c r="L194" s="67">
        <f>F194+I194</f>
        <v>0</v>
      </c>
      <c r="M194" s="68">
        <f>G194+J194</f>
        <v>0</v>
      </c>
      <c r="N194" s="69">
        <f>H194+K194</f>
        <v>0</v>
      </c>
    </row>
    <row r="195" spans="1:14 16383:16384" ht="36">
      <c r="A195" s="58" t="s">
        <v>363</v>
      </c>
      <c r="B195" s="76" t="s">
        <v>364</v>
      </c>
      <c r="C195" s="60" t="s">
        <v>32</v>
      </c>
      <c r="D195" s="61">
        <v>10</v>
      </c>
      <c r="E195" s="62">
        <v>19.334049</v>
      </c>
      <c r="F195" s="63">
        <v>0</v>
      </c>
      <c r="G195" s="64">
        <f t="shared" si="39"/>
        <v>0</v>
      </c>
      <c r="H195" s="65">
        <f t="shared" si="40"/>
        <v>0</v>
      </c>
      <c r="I195" s="61">
        <f>IFERROR(VLOOKUP(A195,'MEMO CALCULO 04'!$B$2:$E$508,4,0),0)</f>
        <v>0</v>
      </c>
      <c r="J195" s="66">
        <f t="shared" si="41"/>
        <v>0</v>
      </c>
      <c r="K195" s="65">
        <f t="shared" si="42"/>
        <v>0</v>
      </c>
      <c r="L195" s="67">
        <f>F195+I195</f>
        <v>0</v>
      </c>
      <c r="M195" s="68">
        <f>G195+J195</f>
        <v>0</v>
      </c>
      <c r="N195" s="69">
        <f>H195+K195</f>
        <v>0</v>
      </c>
    </row>
    <row r="196" spans="1:14 16383:16384" ht="48">
      <c r="A196" s="58" t="s">
        <v>365</v>
      </c>
      <c r="B196" s="76" t="s">
        <v>366</v>
      </c>
      <c r="C196" s="60" t="s">
        <v>244</v>
      </c>
      <c r="D196" s="61">
        <v>54</v>
      </c>
      <c r="E196" s="62">
        <v>49.882091000000003</v>
      </c>
      <c r="F196" s="63">
        <v>0</v>
      </c>
      <c r="G196" s="64">
        <f t="shared" si="39"/>
        <v>0</v>
      </c>
      <c r="H196" s="65">
        <f t="shared" si="40"/>
        <v>0</v>
      </c>
      <c r="I196" s="61">
        <f>IFERROR(VLOOKUP(A196,'MEMO CALCULO 04'!$B$2:$E$508,4,0),0)</f>
        <v>0</v>
      </c>
      <c r="J196" s="66">
        <f t="shared" si="41"/>
        <v>0</v>
      </c>
      <c r="K196" s="65">
        <f t="shared" si="42"/>
        <v>0</v>
      </c>
      <c r="L196" s="67">
        <f>F196+I196</f>
        <v>0</v>
      </c>
      <c r="M196" s="68">
        <f>G196+J196</f>
        <v>0</v>
      </c>
      <c r="N196" s="69">
        <f>H196+K196</f>
        <v>0</v>
      </c>
    </row>
    <row r="197" spans="1:14 16383:16384" s="77" customFormat="1" ht="15">
      <c r="A197" s="49" t="s">
        <v>367</v>
      </c>
      <c r="B197" s="79" t="s">
        <v>352</v>
      </c>
      <c r="C197" s="51"/>
      <c r="D197" s="52"/>
      <c r="E197" s="75"/>
      <c r="F197" s="53"/>
      <c r="G197" s="54"/>
      <c r="H197" s="55"/>
      <c r="I197" s="54"/>
      <c r="J197" s="57"/>
      <c r="K197" s="55"/>
      <c r="L197" s="54"/>
      <c r="M197" s="57"/>
      <c r="N197" s="55"/>
      <c r="XFC197"/>
      <c r="XFD197"/>
    </row>
    <row r="198" spans="1:14 16383:16384" ht="24">
      <c r="A198" s="58" t="s">
        <v>368</v>
      </c>
      <c r="B198" s="76" t="s">
        <v>369</v>
      </c>
      <c r="C198" s="60" t="s">
        <v>199</v>
      </c>
      <c r="D198" s="61">
        <v>20</v>
      </c>
      <c r="E198" s="62">
        <v>10.871581000000001</v>
      </c>
      <c r="F198" s="63">
        <v>0</v>
      </c>
      <c r="G198" s="64">
        <f t="shared" ref="G198:G206" si="43">F198*E198</f>
        <v>0</v>
      </c>
      <c r="H198" s="65">
        <f t="shared" ref="H198:H206" si="44">F198/D198</f>
        <v>0</v>
      </c>
      <c r="I198" s="61">
        <f>IFERROR(VLOOKUP(A198,'MEMO CALCULO 04'!$B$2:$E$508,4,0),0)</f>
        <v>0</v>
      </c>
      <c r="J198" s="66">
        <f t="shared" ref="J198:J206" si="45">I198*E198</f>
        <v>0</v>
      </c>
      <c r="K198" s="65">
        <f t="shared" ref="K198:K206" si="46">I198/D198</f>
        <v>0</v>
      </c>
      <c r="L198" s="67">
        <f>F198+I198</f>
        <v>0</v>
      </c>
      <c r="M198" s="68">
        <f>G198+J198</f>
        <v>0</v>
      </c>
      <c r="N198" s="69">
        <f>H198+K198</f>
        <v>0</v>
      </c>
    </row>
    <row r="199" spans="1:14 16383:16384" ht="24">
      <c r="A199" s="58" t="s">
        <v>370</v>
      </c>
      <c r="B199" s="76" t="s">
        <v>371</v>
      </c>
      <c r="C199" s="60" t="s">
        <v>199</v>
      </c>
      <c r="D199" s="61">
        <v>2</v>
      </c>
      <c r="E199" s="62">
        <v>12.228999999999999</v>
      </c>
      <c r="F199" s="63">
        <v>0</v>
      </c>
      <c r="G199" s="64">
        <f t="shared" si="43"/>
        <v>0</v>
      </c>
      <c r="H199" s="65">
        <f t="shared" si="44"/>
        <v>0</v>
      </c>
      <c r="I199" s="61">
        <f>IFERROR(VLOOKUP(A199,'MEMO CALCULO 04'!$B$2:$E$508,4,0),0)</f>
        <v>0</v>
      </c>
      <c r="J199" s="66">
        <f t="shared" si="45"/>
        <v>0</v>
      </c>
      <c r="K199" s="65">
        <f t="shared" si="46"/>
        <v>0</v>
      </c>
      <c r="L199" s="67">
        <f>F199+I199</f>
        <v>0</v>
      </c>
      <c r="M199" s="68">
        <f>G199+J199</f>
        <v>0</v>
      </c>
      <c r="N199" s="69">
        <f>H199+K199</f>
        <v>0</v>
      </c>
    </row>
    <row r="200" spans="1:14 16383:16384" ht="24">
      <c r="A200" s="58" t="s">
        <v>372</v>
      </c>
      <c r="B200" s="76" t="s">
        <v>373</v>
      </c>
      <c r="C200" s="60" t="s">
        <v>64</v>
      </c>
      <c r="D200" s="61">
        <v>6</v>
      </c>
      <c r="E200" s="62">
        <v>23.406306000000001</v>
      </c>
      <c r="F200" s="63">
        <v>0</v>
      </c>
      <c r="G200" s="64">
        <f t="shared" si="43"/>
        <v>0</v>
      </c>
      <c r="H200" s="65">
        <f t="shared" si="44"/>
        <v>0</v>
      </c>
      <c r="I200" s="61">
        <f>IFERROR(VLOOKUP(A200,'MEMO CALCULO 04'!$B$2:$E$508,4,0),0)</f>
        <v>0</v>
      </c>
      <c r="J200" s="66">
        <f t="shared" si="45"/>
        <v>0</v>
      </c>
      <c r="K200" s="65">
        <f t="shared" si="46"/>
        <v>0</v>
      </c>
      <c r="L200" s="67">
        <f>F200+I200</f>
        <v>0</v>
      </c>
      <c r="M200" s="68">
        <f>G200+J200</f>
        <v>0</v>
      </c>
      <c r="N200" s="69">
        <f>H200+K200</f>
        <v>0</v>
      </c>
    </row>
    <row r="201" spans="1:14 16383:16384" ht="24">
      <c r="A201" s="58" t="s">
        <v>374</v>
      </c>
      <c r="B201" s="76" t="s">
        <v>375</v>
      </c>
      <c r="C201" s="60" t="s">
        <v>199</v>
      </c>
      <c r="D201" s="61">
        <v>24</v>
      </c>
      <c r="E201" s="62">
        <v>48.793709999999997</v>
      </c>
      <c r="F201" s="63">
        <v>0</v>
      </c>
      <c r="G201" s="64">
        <f t="shared" si="43"/>
        <v>0</v>
      </c>
      <c r="H201" s="65">
        <f t="shared" si="44"/>
        <v>0</v>
      </c>
      <c r="I201" s="61">
        <f>IFERROR(VLOOKUP(A201,'MEMO CALCULO 04'!$B$2:$E$508,4,0),0)</f>
        <v>0</v>
      </c>
      <c r="J201" s="66">
        <f t="shared" si="45"/>
        <v>0</v>
      </c>
      <c r="K201" s="65">
        <f t="shared" si="46"/>
        <v>0</v>
      </c>
      <c r="L201" s="67">
        <f>F201+I201</f>
        <v>0</v>
      </c>
      <c r="M201" s="68">
        <f>G201+J201</f>
        <v>0</v>
      </c>
      <c r="N201" s="69">
        <f>H201+K201</f>
        <v>0</v>
      </c>
    </row>
    <row r="202" spans="1:14 16383:16384" ht="24">
      <c r="A202" s="58" t="s">
        <v>376</v>
      </c>
      <c r="B202" s="76" t="s">
        <v>377</v>
      </c>
      <c r="C202" s="60" t="s">
        <v>199</v>
      </c>
      <c r="D202" s="61">
        <v>2</v>
      </c>
      <c r="E202" s="62">
        <v>51.508547999999998</v>
      </c>
      <c r="F202" s="63">
        <v>0</v>
      </c>
      <c r="G202" s="64">
        <f t="shared" si="43"/>
        <v>0</v>
      </c>
      <c r="H202" s="65">
        <f t="shared" si="44"/>
        <v>0</v>
      </c>
      <c r="I202" s="61">
        <f>IFERROR(VLOOKUP(A202,'MEMO CALCULO 04'!$B$2:$E$508,4,0),0)</f>
        <v>0</v>
      </c>
      <c r="J202" s="66">
        <f t="shared" si="45"/>
        <v>0</v>
      </c>
      <c r="K202" s="65">
        <f t="shared" si="46"/>
        <v>0</v>
      </c>
      <c r="L202" s="67">
        <f>F202+I202</f>
        <v>0</v>
      </c>
      <c r="M202" s="68">
        <f>G202+J202</f>
        <v>0</v>
      </c>
      <c r="N202" s="69">
        <f>H202+K202</f>
        <v>0</v>
      </c>
    </row>
    <row r="203" spans="1:14 16383:16384" ht="24">
      <c r="A203" s="58" t="s">
        <v>378</v>
      </c>
      <c r="B203" s="76" t="s">
        <v>379</v>
      </c>
      <c r="C203" s="60" t="s">
        <v>199</v>
      </c>
      <c r="D203" s="61">
        <v>6</v>
      </c>
      <c r="E203" s="62">
        <v>54.822606999999998</v>
      </c>
      <c r="F203" s="63">
        <v>0</v>
      </c>
      <c r="G203" s="64">
        <f t="shared" si="43"/>
        <v>0</v>
      </c>
      <c r="H203" s="65">
        <f t="shared" si="44"/>
        <v>0</v>
      </c>
      <c r="I203" s="61">
        <f>IFERROR(VLOOKUP(A203,'MEMO CALCULO 04'!$B$2:$E$508,4,0),0)</f>
        <v>0</v>
      </c>
      <c r="J203" s="66">
        <f t="shared" si="45"/>
        <v>0</v>
      </c>
      <c r="K203" s="65">
        <f t="shared" si="46"/>
        <v>0</v>
      </c>
      <c r="L203" s="67">
        <f>F203+I203</f>
        <v>0</v>
      </c>
      <c r="M203" s="68">
        <f>G203+J203</f>
        <v>0</v>
      </c>
      <c r="N203" s="69">
        <f>H203+K203</f>
        <v>0</v>
      </c>
    </row>
    <row r="204" spans="1:14 16383:16384" ht="24">
      <c r="A204" s="58" t="s">
        <v>380</v>
      </c>
      <c r="B204" s="76" t="s">
        <v>381</v>
      </c>
      <c r="C204" s="60" t="s">
        <v>199</v>
      </c>
      <c r="D204" s="61">
        <v>1</v>
      </c>
      <c r="E204" s="62">
        <v>61.805365999999999</v>
      </c>
      <c r="F204" s="63">
        <v>0</v>
      </c>
      <c r="G204" s="64">
        <f t="shared" si="43"/>
        <v>0</v>
      </c>
      <c r="H204" s="65">
        <f t="shared" si="44"/>
        <v>0</v>
      </c>
      <c r="I204" s="61">
        <f>IFERROR(VLOOKUP(A204,'MEMO CALCULO 04'!$B$2:$E$508,4,0),0)</f>
        <v>0</v>
      </c>
      <c r="J204" s="66">
        <f t="shared" si="45"/>
        <v>0</v>
      </c>
      <c r="K204" s="65">
        <f t="shared" si="46"/>
        <v>0</v>
      </c>
      <c r="L204" s="67">
        <f>F204+I204</f>
        <v>0</v>
      </c>
      <c r="M204" s="68">
        <f>G204+J204</f>
        <v>0</v>
      </c>
      <c r="N204" s="69">
        <f>H204+K204</f>
        <v>0</v>
      </c>
    </row>
    <row r="205" spans="1:14 16383:16384" ht="24">
      <c r="A205" s="58" t="s">
        <v>382</v>
      </c>
      <c r="B205" s="76" t="s">
        <v>383</v>
      </c>
      <c r="C205" s="60" t="s">
        <v>64</v>
      </c>
      <c r="D205" s="61">
        <v>3</v>
      </c>
      <c r="E205" s="62">
        <v>368.154045</v>
      </c>
      <c r="F205" s="63">
        <v>0</v>
      </c>
      <c r="G205" s="64">
        <f t="shared" si="43"/>
        <v>0</v>
      </c>
      <c r="H205" s="65">
        <f t="shared" si="44"/>
        <v>0</v>
      </c>
      <c r="I205" s="61">
        <f>IFERROR(VLOOKUP(A205,'MEMO CALCULO 04'!$B$2:$E$508,4,0),0)</f>
        <v>0</v>
      </c>
      <c r="J205" s="66">
        <f t="shared" si="45"/>
        <v>0</v>
      </c>
      <c r="K205" s="65">
        <f t="shared" si="46"/>
        <v>0</v>
      </c>
      <c r="L205" s="67">
        <f>F205+I205</f>
        <v>0</v>
      </c>
      <c r="M205" s="68">
        <f>G205+J205</f>
        <v>0</v>
      </c>
      <c r="N205" s="69">
        <f>H205+K205</f>
        <v>0</v>
      </c>
    </row>
    <row r="206" spans="1:14 16383:16384" ht="24">
      <c r="A206" s="58" t="s">
        <v>384</v>
      </c>
      <c r="B206" s="76" t="s">
        <v>385</v>
      </c>
      <c r="C206" s="60" t="s">
        <v>64</v>
      </c>
      <c r="D206" s="61">
        <v>12</v>
      </c>
      <c r="E206" s="62">
        <v>174.69126499999999</v>
      </c>
      <c r="F206" s="63">
        <v>0</v>
      </c>
      <c r="G206" s="64">
        <f t="shared" si="43"/>
        <v>0</v>
      </c>
      <c r="H206" s="65">
        <f t="shared" si="44"/>
        <v>0</v>
      </c>
      <c r="I206" s="61">
        <f>IFERROR(VLOOKUP(A206,'MEMO CALCULO 04'!$B$2:$E$508,4,0),0)</f>
        <v>0</v>
      </c>
      <c r="J206" s="66">
        <f t="shared" si="45"/>
        <v>0</v>
      </c>
      <c r="K206" s="65">
        <f t="shared" si="46"/>
        <v>0</v>
      </c>
      <c r="L206" s="67">
        <f>F206+I206</f>
        <v>0</v>
      </c>
      <c r="M206" s="68">
        <f>G206+J206</f>
        <v>0</v>
      </c>
      <c r="N206" s="69">
        <f>H206+K206</f>
        <v>0</v>
      </c>
    </row>
    <row r="207" spans="1:14 16383:16384" s="77" customFormat="1" ht="15">
      <c r="A207" s="49" t="s">
        <v>386</v>
      </c>
      <c r="B207" s="79" t="s">
        <v>387</v>
      </c>
      <c r="C207" s="51"/>
      <c r="D207" s="52"/>
      <c r="E207" s="75"/>
      <c r="F207" s="53"/>
      <c r="G207" s="54"/>
      <c r="H207" s="55"/>
      <c r="I207" s="54"/>
      <c r="J207" s="57"/>
      <c r="K207" s="55"/>
      <c r="L207" s="54"/>
      <c r="M207" s="57"/>
      <c r="N207" s="55"/>
      <c r="XFC207"/>
      <c r="XFD207"/>
    </row>
    <row r="208" spans="1:14 16383:16384" ht="36">
      <c r="A208" s="58" t="s">
        <v>388</v>
      </c>
      <c r="B208" s="76" t="s">
        <v>389</v>
      </c>
      <c r="C208" s="60" t="s">
        <v>32</v>
      </c>
      <c r="D208" s="61">
        <v>3166</v>
      </c>
      <c r="E208" s="62">
        <v>4.2679210000000003</v>
      </c>
      <c r="F208" s="63">
        <v>0</v>
      </c>
      <c r="G208" s="64">
        <f t="shared" ref="G208:G215" si="47">F208*E208</f>
        <v>0</v>
      </c>
      <c r="H208" s="65">
        <f t="shared" ref="H208:H215" si="48">F208/D208</f>
        <v>0</v>
      </c>
      <c r="I208" s="61">
        <f>IFERROR(VLOOKUP(A208,'MEMO CALCULO 04'!$B$2:$E$508,4,0),0)</f>
        <v>0</v>
      </c>
      <c r="J208" s="66">
        <f t="shared" ref="J208:J215" si="49">I208*E208</f>
        <v>0</v>
      </c>
      <c r="K208" s="65">
        <f t="shared" ref="K208:K215" si="50">I208/D208</f>
        <v>0</v>
      </c>
      <c r="L208" s="67">
        <f>F208+I208</f>
        <v>0</v>
      </c>
      <c r="M208" s="68">
        <f>G208+J208</f>
        <v>0</v>
      </c>
      <c r="N208" s="69">
        <f>H208+K208</f>
        <v>0</v>
      </c>
    </row>
    <row r="209" spans="1:14 16383:16384" ht="36">
      <c r="A209" s="58" t="s">
        <v>390</v>
      </c>
      <c r="B209" s="76" t="s">
        <v>391</v>
      </c>
      <c r="C209" s="60" t="s">
        <v>32</v>
      </c>
      <c r="D209" s="61">
        <v>535</v>
      </c>
      <c r="E209" s="62">
        <v>6.5669729999999999</v>
      </c>
      <c r="F209" s="63">
        <v>0</v>
      </c>
      <c r="G209" s="64">
        <f t="shared" si="47"/>
        <v>0</v>
      </c>
      <c r="H209" s="65">
        <f t="shared" si="48"/>
        <v>0</v>
      </c>
      <c r="I209" s="61">
        <f>IFERROR(VLOOKUP(A209,'MEMO CALCULO 04'!$B$2:$E$508,4,0),0)</f>
        <v>0</v>
      </c>
      <c r="J209" s="66">
        <f t="shared" si="49"/>
        <v>0</v>
      </c>
      <c r="K209" s="65">
        <f t="shared" si="50"/>
        <v>0</v>
      </c>
      <c r="L209" s="67">
        <f>F209+I209</f>
        <v>0</v>
      </c>
      <c r="M209" s="68">
        <f>G209+J209</f>
        <v>0</v>
      </c>
      <c r="N209" s="69">
        <f>H209+K209</f>
        <v>0</v>
      </c>
    </row>
    <row r="210" spans="1:14 16383:16384" ht="36">
      <c r="A210" s="58" t="s">
        <v>392</v>
      </c>
      <c r="B210" s="76" t="s">
        <v>393</v>
      </c>
      <c r="C210" s="60" t="s">
        <v>32</v>
      </c>
      <c r="D210" s="61">
        <v>172</v>
      </c>
      <c r="E210" s="62">
        <v>9.1472920000000002</v>
      </c>
      <c r="F210" s="63">
        <v>0</v>
      </c>
      <c r="G210" s="64">
        <f t="shared" si="47"/>
        <v>0</v>
      </c>
      <c r="H210" s="65">
        <f t="shared" si="48"/>
        <v>0</v>
      </c>
      <c r="I210" s="61">
        <f>IFERROR(VLOOKUP(A210,'MEMO CALCULO 04'!$B$2:$E$508,4,0),0)</f>
        <v>0</v>
      </c>
      <c r="J210" s="66">
        <f t="shared" si="49"/>
        <v>0</v>
      </c>
      <c r="K210" s="65">
        <f t="shared" si="50"/>
        <v>0</v>
      </c>
      <c r="L210" s="67">
        <f>F210+I210</f>
        <v>0</v>
      </c>
      <c r="M210" s="68">
        <f>G210+J210</f>
        <v>0</v>
      </c>
      <c r="N210" s="69">
        <f>H210+K210</f>
        <v>0</v>
      </c>
    </row>
    <row r="211" spans="1:14 16383:16384" ht="36">
      <c r="A211" s="58" t="s">
        <v>394</v>
      </c>
      <c r="B211" s="76" t="s">
        <v>395</v>
      </c>
      <c r="C211" s="60" t="s">
        <v>32</v>
      </c>
      <c r="D211" s="61">
        <v>57</v>
      </c>
      <c r="E211" s="62">
        <v>14.809319</v>
      </c>
      <c r="F211" s="63">
        <v>0</v>
      </c>
      <c r="G211" s="64">
        <f t="shared" si="47"/>
        <v>0</v>
      </c>
      <c r="H211" s="65">
        <f t="shared" si="48"/>
        <v>0</v>
      </c>
      <c r="I211" s="61">
        <f>IFERROR(VLOOKUP(A211,'MEMO CALCULO 04'!$B$2:$E$508,4,0),0)</f>
        <v>0</v>
      </c>
      <c r="J211" s="66">
        <f t="shared" si="49"/>
        <v>0</v>
      </c>
      <c r="K211" s="65">
        <f t="shared" si="50"/>
        <v>0</v>
      </c>
      <c r="L211" s="67">
        <f>F211+I211</f>
        <v>0</v>
      </c>
      <c r="M211" s="68">
        <f>G211+J211</f>
        <v>0</v>
      </c>
      <c r="N211" s="69">
        <f>H211+K211</f>
        <v>0</v>
      </c>
    </row>
    <row r="212" spans="1:14 16383:16384" ht="36">
      <c r="A212" s="58" t="s">
        <v>396</v>
      </c>
      <c r="B212" s="76" t="s">
        <v>397</v>
      </c>
      <c r="C212" s="60" t="s">
        <v>32</v>
      </c>
      <c r="D212" s="61">
        <v>94</v>
      </c>
      <c r="E212" s="62">
        <v>52.511325999999997</v>
      </c>
      <c r="F212" s="63">
        <v>0</v>
      </c>
      <c r="G212" s="64">
        <f t="shared" si="47"/>
        <v>0</v>
      </c>
      <c r="H212" s="65">
        <f t="shared" si="48"/>
        <v>0</v>
      </c>
      <c r="I212" s="61">
        <f>IFERROR(VLOOKUP(A212,'MEMO CALCULO 04'!$B$2:$E$508,4,0),0)</f>
        <v>0</v>
      </c>
      <c r="J212" s="66">
        <f t="shared" si="49"/>
        <v>0</v>
      </c>
      <c r="K212" s="65">
        <f t="shared" si="50"/>
        <v>0</v>
      </c>
      <c r="L212" s="67">
        <f>F212+I212</f>
        <v>0</v>
      </c>
      <c r="M212" s="68">
        <f>G212+J212</f>
        <v>0</v>
      </c>
      <c r="N212" s="69">
        <f>H212+K212</f>
        <v>0</v>
      </c>
    </row>
    <row r="213" spans="1:14 16383:16384" ht="36">
      <c r="A213" s="58" t="s">
        <v>398</v>
      </c>
      <c r="B213" s="76" t="s">
        <v>399</v>
      </c>
      <c r="C213" s="60" t="s">
        <v>32</v>
      </c>
      <c r="D213" s="61">
        <v>108</v>
      </c>
      <c r="E213" s="62">
        <v>15.677578</v>
      </c>
      <c r="F213" s="63">
        <v>0</v>
      </c>
      <c r="G213" s="64">
        <f t="shared" si="47"/>
        <v>0</v>
      </c>
      <c r="H213" s="65">
        <f t="shared" si="48"/>
        <v>0</v>
      </c>
      <c r="I213" s="61">
        <f>IFERROR(VLOOKUP(A213,'MEMO CALCULO 04'!$B$2:$E$508,4,0),0)</f>
        <v>0</v>
      </c>
      <c r="J213" s="66">
        <f t="shared" si="49"/>
        <v>0</v>
      </c>
      <c r="K213" s="65">
        <f t="shared" si="50"/>
        <v>0</v>
      </c>
      <c r="L213" s="67">
        <f>F213+I213</f>
        <v>0</v>
      </c>
      <c r="M213" s="68">
        <f>G213+J213</f>
        <v>0</v>
      </c>
      <c r="N213" s="69">
        <f>H213+K213</f>
        <v>0</v>
      </c>
    </row>
    <row r="214" spans="1:14 16383:16384" ht="36">
      <c r="A214" s="58" t="s">
        <v>400</v>
      </c>
      <c r="B214" s="76" t="s">
        <v>401</v>
      </c>
      <c r="C214" s="60" t="s">
        <v>32</v>
      </c>
      <c r="D214" s="61">
        <v>165</v>
      </c>
      <c r="E214" s="62">
        <v>36.295672000000003</v>
      </c>
      <c r="F214" s="63">
        <v>0</v>
      </c>
      <c r="G214" s="64">
        <f t="shared" si="47"/>
        <v>0</v>
      </c>
      <c r="H214" s="65">
        <f t="shared" si="48"/>
        <v>0</v>
      </c>
      <c r="I214" s="61">
        <f>IFERROR(VLOOKUP(A214,'MEMO CALCULO 04'!$B$2:$E$508,4,0),0)</f>
        <v>0</v>
      </c>
      <c r="J214" s="66">
        <f t="shared" si="49"/>
        <v>0</v>
      </c>
      <c r="K214" s="65">
        <f t="shared" si="50"/>
        <v>0</v>
      </c>
      <c r="L214" s="67">
        <f>F214+I214</f>
        <v>0</v>
      </c>
      <c r="M214" s="68">
        <f>G214+J214</f>
        <v>0</v>
      </c>
      <c r="N214" s="69">
        <f>H214+K214</f>
        <v>0</v>
      </c>
    </row>
    <row r="215" spans="1:14 16383:16384" ht="36">
      <c r="A215" s="58" t="s">
        <v>402</v>
      </c>
      <c r="B215" s="76" t="s">
        <v>403</v>
      </c>
      <c r="C215" s="60" t="s">
        <v>32</v>
      </c>
      <c r="D215" s="61">
        <v>190</v>
      </c>
      <c r="E215" s="62">
        <v>93.759743</v>
      </c>
      <c r="F215" s="63">
        <v>0</v>
      </c>
      <c r="G215" s="64">
        <f t="shared" si="47"/>
        <v>0</v>
      </c>
      <c r="H215" s="65">
        <f t="shared" si="48"/>
        <v>0</v>
      </c>
      <c r="I215" s="61">
        <f>IFERROR(VLOOKUP(A215,'MEMO CALCULO 04'!$B$2:$E$508,4,0),0)</f>
        <v>0</v>
      </c>
      <c r="J215" s="66">
        <f t="shared" si="49"/>
        <v>0</v>
      </c>
      <c r="K215" s="65">
        <f t="shared" si="50"/>
        <v>0</v>
      </c>
      <c r="L215" s="67">
        <f>F215+I215</f>
        <v>0</v>
      </c>
      <c r="M215" s="68">
        <f>G215+J215</f>
        <v>0</v>
      </c>
      <c r="N215" s="69">
        <f>H215+K215</f>
        <v>0</v>
      </c>
    </row>
    <row r="216" spans="1:14 16383:16384" s="77" customFormat="1" ht="15">
      <c r="A216" s="49" t="s">
        <v>404</v>
      </c>
      <c r="B216" s="79" t="s">
        <v>405</v>
      </c>
      <c r="C216" s="51"/>
      <c r="D216" s="52"/>
      <c r="E216" s="75"/>
      <c r="F216" s="53"/>
      <c r="G216" s="54"/>
      <c r="H216" s="55"/>
      <c r="I216" s="54"/>
      <c r="J216" s="57"/>
      <c r="K216" s="55"/>
      <c r="L216" s="54"/>
      <c r="M216" s="57"/>
      <c r="N216" s="55"/>
      <c r="XFC216"/>
      <c r="XFD216"/>
    </row>
    <row r="217" spans="1:14 16383:16384" ht="36">
      <c r="A217" s="58" t="s">
        <v>406</v>
      </c>
      <c r="B217" s="76" t="s">
        <v>407</v>
      </c>
      <c r="C217" s="60" t="s">
        <v>199</v>
      </c>
      <c r="D217" s="61">
        <v>1</v>
      </c>
      <c r="E217" s="62">
        <v>2237.4178400000001</v>
      </c>
      <c r="F217" s="63">
        <v>1</v>
      </c>
      <c r="G217" s="64">
        <f>F217*E217</f>
        <v>2237.4178400000001</v>
      </c>
      <c r="H217" s="65">
        <f>F217/D217</f>
        <v>1</v>
      </c>
      <c r="I217" s="61">
        <f>IFERROR(VLOOKUP(A217,'MEMO CALCULO 04'!$B$2:$E$508,4,0),0)</f>
        <v>0</v>
      </c>
      <c r="J217" s="66">
        <f>I217*E217</f>
        <v>0</v>
      </c>
      <c r="K217" s="65">
        <f>I217/D217</f>
        <v>0</v>
      </c>
      <c r="L217" s="67">
        <f>F217+I217</f>
        <v>1</v>
      </c>
      <c r="M217" s="68">
        <f>G217+J217</f>
        <v>2237.4178400000001</v>
      </c>
      <c r="N217" s="69">
        <f>H217+K217</f>
        <v>1</v>
      </c>
    </row>
    <row r="218" spans="1:14 16383:16384" ht="36">
      <c r="A218" s="58" t="s">
        <v>408</v>
      </c>
      <c r="B218" s="76" t="s">
        <v>409</v>
      </c>
      <c r="C218" s="60" t="s">
        <v>199</v>
      </c>
      <c r="D218" s="61">
        <v>1</v>
      </c>
      <c r="E218" s="62">
        <v>1386.15715</v>
      </c>
      <c r="F218" s="63">
        <v>0</v>
      </c>
      <c r="G218" s="64">
        <f>F218*E218</f>
        <v>0</v>
      </c>
      <c r="H218" s="65">
        <f>F218/D218</f>
        <v>0</v>
      </c>
      <c r="I218" s="61">
        <f>IFERROR(VLOOKUP(A218,'MEMO CALCULO 04'!$B$2:$E$508,4,0),0)</f>
        <v>0</v>
      </c>
      <c r="J218" s="66">
        <f>I218*E218</f>
        <v>0</v>
      </c>
      <c r="K218" s="65">
        <f>I218/D218</f>
        <v>0</v>
      </c>
      <c r="L218" s="67">
        <f>F218+I218</f>
        <v>0</v>
      </c>
      <c r="M218" s="68">
        <f>G218+J218</f>
        <v>0</v>
      </c>
      <c r="N218" s="69">
        <f>H218+K218</f>
        <v>0</v>
      </c>
    </row>
    <row r="219" spans="1:14 16383:16384" ht="15">
      <c r="A219" s="39">
        <v>16</v>
      </c>
      <c r="B219" s="40" t="s">
        <v>410</v>
      </c>
      <c r="C219" s="41"/>
      <c r="D219" s="42"/>
      <c r="E219" s="74"/>
      <c r="F219" s="43"/>
      <c r="G219" s="44"/>
      <c r="H219" s="45"/>
      <c r="I219" s="44"/>
      <c r="J219" s="47">
        <f>SUM(J221:J287)</f>
        <v>443.17895999999996</v>
      </c>
      <c r="K219" s="45"/>
      <c r="L219" s="44"/>
      <c r="M219" s="47">
        <f>SUM(M221:M287)</f>
        <v>443.17895999999996</v>
      </c>
      <c r="N219" s="45"/>
    </row>
    <row r="220" spans="1:14 16383:16384" s="77" customFormat="1" ht="15">
      <c r="A220" s="49" t="s">
        <v>411</v>
      </c>
      <c r="B220" s="79" t="s">
        <v>412</v>
      </c>
      <c r="C220" s="51"/>
      <c r="D220" s="52"/>
      <c r="E220" s="75"/>
      <c r="F220" s="53"/>
      <c r="G220" s="54"/>
      <c r="H220" s="55"/>
      <c r="I220" s="54"/>
      <c r="J220" s="57"/>
      <c r="K220" s="55"/>
      <c r="L220" s="54"/>
      <c r="M220" s="57"/>
      <c r="N220" s="55"/>
      <c r="XFC220"/>
      <c r="XFD220"/>
    </row>
    <row r="221" spans="1:14 16383:16384" ht="24">
      <c r="A221" s="58" t="s">
        <v>413</v>
      </c>
      <c r="B221" s="76" t="s">
        <v>414</v>
      </c>
      <c r="C221" s="60" t="s">
        <v>64</v>
      </c>
      <c r="D221" s="61">
        <v>1</v>
      </c>
      <c r="E221" s="62">
        <v>4360.4700720000001</v>
      </c>
      <c r="F221" s="63">
        <v>0</v>
      </c>
      <c r="G221" s="64">
        <f t="shared" ref="G221:G237" si="51">F221*E221</f>
        <v>0</v>
      </c>
      <c r="H221" s="65">
        <f t="shared" ref="H221:H237" si="52">F221/D221</f>
        <v>0</v>
      </c>
      <c r="I221" s="61">
        <f>IFERROR(VLOOKUP(A221,'MEMO CALCULO 04'!$B$2:$E$508,4,0),0)</f>
        <v>0</v>
      </c>
      <c r="J221" s="66">
        <f t="shared" ref="J221:J237" si="53">I221*E221</f>
        <v>0</v>
      </c>
      <c r="K221" s="65">
        <f t="shared" ref="K221:K237" si="54">I221/D221</f>
        <v>0</v>
      </c>
      <c r="L221" s="67">
        <f>F221+I221</f>
        <v>0</v>
      </c>
      <c r="M221" s="68">
        <f>G221+J221</f>
        <v>0</v>
      </c>
      <c r="N221" s="69">
        <f>H221+K221</f>
        <v>0</v>
      </c>
    </row>
    <row r="222" spans="1:14 16383:16384" ht="36">
      <c r="A222" s="58" t="s">
        <v>415</v>
      </c>
      <c r="B222" s="76" t="s">
        <v>416</v>
      </c>
      <c r="C222" s="60" t="s">
        <v>199</v>
      </c>
      <c r="D222" s="61">
        <v>1</v>
      </c>
      <c r="E222" s="62">
        <v>166.057591</v>
      </c>
      <c r="F222" s="63">
        <v>0</v>
      </c>
      <c r="G222" s="64">
        <f t="shared" si="51"/>
        <v>0</v>
      </c>
      <c r="H222" s="65">
        <f t="shared" si="52"/>
        <v>0</v>
      </c>
      <c r="I222" s="61">
        <f>IFERROR(VLOOKUP(A222,'MEMO CALCULO 04'!$B$2:$E$508,4,0),0)</f>
        <v>0</v>
      </c>
      <c r="J222" s="66">
        <f t="shared" si="53"/>
        <v>0</v>
      </c>
      <c r="K222" s="65">
        <f t="shared" si="54"/>
        <v>0</v>
      </c>
      <c r="L222" s="67">
        <f>F222+I222</f>
        <v>0</v>
      </c>
      <c r="M222" s="68">
        <f>G222+J222</f>
        <v>0</v>
      </c>
      <c r="N222" s="69">
        <f>H222+K222</f>
        <v>0</v>
      </c>
    </row>
    <row r="223" spans="1:14 16383:16384" ht="36">
      <c r="A223" s="58" t="s">
        <v>417</v>
      </c>
      <c r="B223" s="76" t="s">
        <v>340</v>
      </c>
      <c r="C223" s="60" t="s">
        <v>199</v>
      </c>
      <c r="D223" s="61">
        <v>17</v>
      </c>
      <c r="E223" s="62">
        <v>19.236217</v>
      </c>
      <c r="F223" s="63">
        <v>0</v>
      </c>
      <c r="G223" s="64">
        <f t="shared" si="51"/>
        <v>0</v>
      </c>
      <c r="H223" s="65">
        <f t="shared" si="52"/>
        <v>0</v>
      </c>
      <c r="I223" s="61">
        <f>IFERROR(VLOOKUP(A223,'MEMO CALCULO 04'!$B$2:$E$508,4,0),0)</f>
        <v>0</v>
      </c>
      <c r="J223" s="66">
        <f t="shared" si="53"/>
        <v>0</v>
      </c>
      <c r="K223" s="65">
        <f t="shared" si="54"/>
        <v>0</v>
      </c>
      <c r="L223" s="67">
        <f>F223+I223</f>
        <v>0</v>
      </c>
      <c r="M223" s="68">
        <f>G223+J223</f>
        <v>0</v>
      </c>
      <c r="N223" s="69">
        <f>H223+K223</f>
        <v>0</v>
      </c>
    </row>
    <row r="224" spans="1:14 16383:16384" ht="36">
      <c r="A224" s="58" t="s">
        <v>418</v>
      </c>
      <c r="B224" s="76" t="s">
        <v>344</v>
      </c>
      <c r="C224" s="60" t="s">
        <v>175</v>
      </c>
      <c r="D224" s="61">
        <v>2</v>
      </c>
      <c r="E224" s="62">
        <v>22.085574000000001</v>
      </c>
      <c r="F224" s="63">
        <v>0</v>
      </c>
      <c r="G224" s="64">
        <f t="shared" si="51"/>
        <v>0</v>
      </c>
      <c r="H224" s="65">
        <f t="shared" si="52"/>
        <v>0</v>
      </c>
      <c r="I224" s="61">
        <f>IFERROR(VLOOKUP(A224,'MEMO CALCULO 04'!$B$2:$E$508,4,0),0)</f>
        <v>0</v>
      </c>
      <c r="J224" s="66">
        <f t="shared" si="53"/>
        <v>0</v>
      </c>
      <c r="K224" s="65">
        <f t="shared" si="54"/>
        <v>0</v>
      </c>
      <c r="L224" s="67">
        <f>F224+I224</f>
        <v>0</v>
      </c>
      <c r="M224" s="68">
        <f>G224+J224</f>
        <v>0</v>
      </c>
      <c r="N224" s="69">
        <f>H224+K224</f>
        <v>0</v>
      </c>
    </row>
    <row r="225" spans="1:14 16383:16384" ht="36">
      <c r="A225" s="58" t="s">
        <v>419</v>
      </c>
      <c r="B225" s="76" t="s">
        <v>348</v>
      </c>
      <c r="C225" s="60" t="s">
        <v>175</v>
      </c>
      <c r="D225" s="61">
        <v>5</v>
      </c>
      <c r="E225" s="62">
        <v>52.462409999999998</v>
      </c>
      <c r="F225" s="63">
        <v>0</v>
      </c>
      <c r="G225" s="64">
        <f t="shared" si="51"/>
        <v>0</v>
      </c>
      <c r="H225" s="65">
        <f t="shared" si="52"/>
        <v>0</v>
      </c>
      <c r="I225" s="61">
        <f>IFERROR(VLOOKUP(A225,'MEMO CALCULO 04'!$B$2:$E$508,4,0),0)</f>
        <v>0</v>
      </c>
      <c r="J225" s="66">
        <f t="shared" si="53"/>
        <v>0</v>
      </c>
      <c r="K225" s="65">
        <f t="shared" si="54"/>
        <v>0</v>
      </c>
      <c r="L225" s="67">
        <f>F225+I225</f>
        <v>0</v>
      </c>
      <c r="M225" s="68">
        <f>G225+J225</f>
        <v>0</v>
      </c>
      <c r="N225" s="69">
        <f>H225+K225</f>
        <v>0</v>
      </c>
    </row>
    <row r="226" spans="1:14 16383:16384" ht="24">
      <c r="A226" s="58" t="s">
        <v>420</v>
      </c>
      <c r="B226" s="76" t="s">
        <v>421</v>
      </c>
      <c r="C226" s="60" t="s">
        <v>64</v>
      </c>
      <c r="D226" s="61">
        <v>2</v>
      </c>
      <c r="E226" s="62">
        <v>36.784832000000002</v>
      </c>
      <c r="F226" s="63">
        <v>0</v>
      </c>
      <c r="G226" s="64">
        <f t="shared" si="51"/>
        <v>0</v>
      </c>
      <c r="H226" s="65">
        <f t="shared" si="52"/>
        <v>0</v>
      </c>
      <c r="I226" s="61">
        <f>IFERROR(VLOOKUP(A226,'MEMO CALCULO 04'!$B$2:$E$508,4,0),0)</f>
        <v>0</v>
      </c>
      <c r="J226" s="66">
        <f t="shared" si="53"/>
        <v>0</v>
      </c>
      <c r="K226" s="65">
        <f t="shared" si="54"/>
        <v>0</v>
      </c>
      <c r="L226" s="67">
        <f>F226+I226</f>
        <v>0</v>
      </c>
      <c r="M226" s="68">
        <f>G226+J226</f>
        <v>0</v>
      </c>
      <c r="N226" s="69">
        <f>H226+K226</f>
        <v>0</v>
      </c>
    </row>
    <row r="227" spans="1:14 16383:16384" ht="36">
      <c r="A227" s="58" t="s">
        <v>422</v>
      </c>
      <c r="B227" s="76" t="s">
        <v>423</v>
      </c>
      <c r="C227" s="60" t="s">
        <v>199</v>
      </c>
      <c r="D227" s="61">
        <v>1</v>
      </c>
      <c r="E227" s="62">
        <v>535.16549799999996</v>
      </c>
      <c r="F227" s="63">
        <v>0</v>
      </c>
      <c r="G227" s="64">
        <f t="shared" si="51"/>
        <v>0</v>
      </c>
      <c r="H227" s="65">
        <f t="shared" si="52"/>
        <v>0</v>
      </c>
      <c r="I227" s="61">
        <f>IFERROR(VLOOKUP(A227,'MEMO CALCULO 04'!$B$2:$E$508,4,0),0)</f>
        <v>0</v>
      </c>
      <c r="J227" s="66">
        <f t="shared" si="53"/>
        <v>0</v>
      </c>
      <c r="K227" s="65">
        <f t="shared" si="54"/>
        <v>0</v>
      </c>
      <c r="L227" s="67">
        <f>F227+I227</f>
        <v>0</v>
      </c>
      <c r="M227" s="68">
        <f>G227+J227</f>
        <v>0</v>
      </c>
      <c r="N227" s="69">
        <f>H227+K227</f>
        <v>0</v>
      </c>
    </row>
    <row r="228" spans="1:14 16383:16384" ht="36">
      <c r="A228" s="58" t="s">
        <v>424</v>
      </c>
      <c r="B228" s="76" t="s">
        <v>425</v>
      </c>
      <c r="C228" s="60" t="s">
        <v>199</v>
      </c>
      <c r="D228" s="61">
        <v>1</v>
      </c>
      <c r="E228" s="62">
        <v>318.492076</v>
      </c>
      <c r="F228" s="63">
        <v>0</v>
      </c>
      <c r="G228" s="64">
        <f t="shared" si="51"/>
        <v>0</v>
      </c>
      <c r="H228" s="65">
        <f t="shared" si="52"/>
        <v>0</v>
      </c>
      <c r="I228" s="61">
        <f>IFERROR(VLOOKUP(A228,'MEMO CALCULO 04'!$B$2:$E$508,4,0),0)</f>
        <v>0</v>
      </c>
      <c r="J228" s="66">
        <f t="shared" si="53"/>
        <v>0</v>
      </c>
      <c r="K228" s="65">
        <f t="shared" si="54"/>
        <v>0</v>
      </c>
      <c r="L228" s="67">
        <f>F228+I228</f>
        <v>0</v>
      </c>
      <c r="M228" s="68">
        <f>G228+J228</f>
        <v>0</v>
      </c>
      <c r="N228" s="69">
        <f>H228+K228</f>
        <v>0</v>
      </c>
    </row>
    <row r="229" spans="1:14 16383:16384" ht="36">
      <c r="A229" s="58" t="s">
        <v>426</v>
      </c>
      <c r="B229" s="76" t="s">
        <v>356</v>
      </c>
      <c r="C229" s="60" t="s">
        <v>32</v>
      </c>
      <c r="D229" s="61">
        <v>258</v>
      </c>
      <c r="E229" s="62">
        <v>10.443566000000001</v>
      </c>
      <c r="F229" s="63">
        <v>0</v>
      </c>
      <c r="G229" s="64">
        <f t="shared" si="51"/>
        <v>0</v>
      </c>
      <c r="H229" s="65">
        <f t="shared" si="52"/>
        <v>0</v>
      </c>
      <c r="I229" s="61">
        <f>IFERROR(VLOOKUP(A229,'MEMO CALCULO 04'!$B$2:$E$508,4,0),0)</f>
        <v>0</v>
      </c>
      <c r="J229" s="66">
        <f t="shared" si="53"/>
        <v>0</v>
      </c>
      <c r="K229" s="65">
        <f t="shared" si="54"/>
        <v>0</v>
      </c>
      <c r="L229" s="67">
        <f>F229+I229</f>
        <v>0</v>
      </c>
      <c r="M229" s="68">
        <f>G229+J229</f>
        <v>0</v>
      </c>
      <c r="N229" s="69">
        <f>H229+K229</f>
        <v>0</v>
      </c>
    </row>
    <row r="230" spans="1:14 16383:16384" ht="36">
      <c r="A230" s="58" t="s">
        <v>427</v>
      </c>
      <c r="B230" s="76" t="s">
        <v>428</v>
      </c>
      <c r="C230" s="60" t="s">
        <v>32</v>
      </c>
      <c r="D230" s="61">
        <v>95</v>
      </c>
      <c r="E230" s="62">
        <v>13.659793000000001</v>
      </c>
      <c r="F230" s="63">
        <v>0</v>
      </c>
      <c r="G230" s="64">
        <f t="shared" si="51"/>
        <v>0</v>
      </c>
      <c r="H230" s="65">
        <f t="shared" si="52"/>
        <v>0</v>
      </c>
      <c r="I230" s="61">
        <f>IFERROR(VLOOKUP(A230,'MEMO CALCULO 04'!$B$2:$E$508,4,0),0)</f>
        <v>0</v>
      </c>
      <c r="J230" s="66">
        <f t="shared" si="53"/>
        <v>0</v>
      </c>
      <c r="K230" s="65">
        <f t="shared" si="54"/>
        <v>0</v>
      </c>
      <c r="L230" s="67">
        <f>F230+I230</f>
        <v>0</v>
      </c>
      <c r="M230" s="68">
        <f>G230+J230</f>
        <v>0</v>
      </c>
      <c r="N230" s="69">
        <f>H230+K230</f>
        <v>0</v>
      </c>
    </row>
    <row r="231" spans="1:14 16383:16384" ht="36">
      <c r="A231" s="58" t="s">
        <v>429</v>
      </c>
      <c r="B231" s="76" t="s">
        <v>362</v>
      </c>
      <c r="C231" s="60" t="s">
        <v>32</v>
      </c>
      <c r="D231" s="61">
        <v>22</v>
      </c>
      <c r="E231" s="62">
        <v>13.036114</v>
      </c>
      <c r="F231" s="63">
        <v>0</v>
      </c>
      <c r="G231" s="64">
        <f t="shared" si="51"/>
        <v>0</v>
      </c>
      <c r="H231" s="65">
        <f t="shared" si="52"/>
        <v>0</v>
      </c>
      <c r="I231" s="61">
        <f>IFERROR(VLOOKUP(A231,'MEMO CALCULO 04'!$B$2:$E$508,4,0),0)</f>
        <v>0</v>
      </c>
      <c r="J231" s="66">
        <f t="shared" si="53"/>
        <v>0</v>
      </c>
      <c r="K231" s="65">
        <f t="shared" si="54"/>
        <v>0</v>
      </c>
      <c r="L231" s="67">
        <f>F231+I231</f>
        <v>0</v>
      </c>
      <c r="M231" s="68">
        <f>G231+J231</f>
        <v>0</v>
      </c>
      <c r="N231" s="69">
        <f>H231+K231</f>
        <v>0</v>
      </c>
    </row>
    <row r="232" spans="1:14 16383:16384" ht="36">
      <c r="A232" s="58" t="s">
        <v>430</v>
      </c>
      <c r="B232" s="76" t="s">
        <v>358</v>
      </c>
      <c r="C232" s="60" t="s">
        <v>64</v>
      </c>
      <c r="D232" s="61">
        <v>43</v>
      </c>
      <c r="E232" s="62">
        <v>19.872125</v>
      </c>
      <c r="F232" s="63">
        <v>0</v>
      </c>
      <c r="G232" s="64">
        <f t="shared" si="51"/>
        <v>0</v>
      </c>
      <c r="H232" s="65">
        <f t="shared" si="52"/>
        <v>0</v>
      </c>
      <c r="I232" s="61">
        <f>IFERROR(VLOOKUP(A232,'MEMO CALCULO 04'!$B$2:$E$508,4,0),0)</f>
        <v>0</v>
      </c>
      <c r="J232" s="66">
        <f t="shared" si="53"/>
        <v>0</v>
      </c>
      <c r="K232" s="65">
        <f t="shared" si="54"/>
        <v>0</v>
      </c>
      <c r="L232" s="67">
        <f>F232+I232</f>
        <v>0</v>
      </c>
      <c r="M232" s="68">
        <f>G232+J232</f>
        <v>0</v>
      </c>
      <c r="N232" s="69">
        <f>H232+K232</f>
        <v>0</v>
      </c>
    </row>
    <row r="233" spans="1:14 16383:16384" ht="24">
      <c r="A233" s="58" t="s">
        <v>431</v>
      </c>
      <c r="B233" s="76" t="s">
        <v>432</v>
      </c>
      <c r="C233" s="60" t="s">
        <v>32</v>
      </c>
      <c r="D233" s="61">
        <v>897</v>
      </c>
      <c r="E233" s="62">
        <v>3.9988830000000002</v>
      </c>
      <c r="F233" s="63">
        <v>0</v>
      </c>
      <c r="G233" s="64">
        <f t="shared" si="51"/>
        <v>0</v>
      </c>
      <c r="H233" s="65">
        <f t="shared" si="52"/>
        <v>0</v>
      </c>
      <c r="I233" s="61">
        <f>IFERROR(VLOOKUP(A233,'MEMO CALCULO 04'!$B$2:$E$508,4,0),0)</f>
        <v>0</v>
      </c>
      <c r="J233" s="66">
        <f t="shared" si="53"/>
        <v>0</v>
      </c>
      <c r="K233" s="65">
        <f t="shared" si="54"/>
        <v>0</v>
      </c>
      <c r="L233" s="67">
        <f>F233+I233</f>
        <v>0</v>
      </c>
      <c r="M233" s="68">
        <f>G233+J233</f>
        <v>0</v>
      </c>
      <c r="N233" s="69">
        <f>H233+K233</f>
        <v>0</v>
      </c>
    </row>
    <row r="234" spans="1:14 16383:16384" ht="36">
      <c r="A234" s="58" t="s">
        <v>433</v>
      </c>
      <c r="B234" s="76" t="s">
        <v>434</v>
      </c>
      <c r="C234" s="60" t="s">
        <v>32</v>
      </c>
      <c r="D234" s="61">
        <v>12</v>
      </c>
      <c r="E234" s="62">
        <v>6.9338430000000004</v>
      </c>
      <c r="F234" s="63">
        <v>0</v>
      </c>
      <c r="G234" s="64">
        <f t="shared" si="51"/>
        <v>0</v>
      </c>
      <c r="H234" s="65">
        <f t="shared" si="52"/>
        <v>0</v>
      </c>
      <c r="I234" s="61">
        <f>IFERROR(VLOOKUP(A234,'MEMO CALCULO 04'!$B$2:$E$508,4,0),0)</f>
        <v>0</v>
      </c>
      <c r="J234" s="66">
        <f t="shared" si="53"/>
        <v>0</v>
      </c>
      <c r="K234" s="65">
        <f t="shared" si="54"/>
        <v>0</v>
      </c>
      <c r="L234" s="67">
        <f>F234+I234</f>
        <v>0</v>
      </c>
      <c r="M234" s="68">
        <f>G234+J234</f>
        <v>0</v>
      </c>
      <c r="N234" s="69">
        <f>H234+K234</f>
        <v>0</v>
      </c>
    </row>
    <row r="235" spans="1:14 16383:16384" ht="36">
      <c r="A235" s="58" t="s">
        <v>435</v>
      </c>
      <c r="B235" s="76" t="s">
        <v>436</v>
      </c>
      <c r="C235" s="60" t="s">
        <v>32</v>
      </c>
      <c r="D235" s="61">
        <v>10</v>
      </c>
      <c r="E235" s="62">
        <v>11.201764000000001</v>
      </c>
      <c r="F235" s="63">
        <v>0</v>
      </c>
      <c r="G235" s="64">
        <f t="shared" si="51"/>
        <v>0</v>
      </c>
      <c r="H235" s="65">
        <f t="shared" si="52"/>
        <v>0</v>
      </c>
      <c r="I235" s="61">
        <f>IFERROR(VLOOKUP(A235,'MEMO CALCULO 04'!$B$2:$E$508,4,0),0)</f>
        <v>0</v>
      </c>
      <c r="J235" s="66">
        <f t="shared" si="53"/>
        <v>0</v>
      </c>
      <c r="K235" s="65">
        <f t="shared" si="54"/>
        <v>0</v>
      </c>
      <c r="L235" s="67">
        <f>F235+I235</f>
        <v>0</v>
      </c>
      <c r="M235" s="68">
        <f>G235+J235</f>
        <v>0</v>
      </c>
      <c r="N235" s="69">
        <f>H235+K235</f>
        <v>0</v>
      </c>
    </row>
    <row r="236" spans="1:14 16383:16384" ht="24">
      <c r="A236" s="58" t="s">
        <v>437</v>
      </c>
      <c r="B236" s="76" t="s">
        <v>438</v>
      </c>
      <c r="C236" s="60" t="s">
        <v>199</v>
      </c>
      <c r="D236" s="61">
        <v>34</v>
      </c>
      <c r="E236" s="62">
        <v>48.915999999999997</v>
      </c>
      <c r="F236" s="63">
        <v>0</v>
      </c>
      <c r="G236" s="64">
        <f t="shared" si="51"/>
        <v>0</v>
      </c>
      <c r="H236" s="65">
        <f t="shared" si="52"/>
        <v>0</v>
      </c>
      <c r="I236" s="61">
        <f>IFERROR(VLOOKUP(A236,'MEMO CALCULO 04'!$B$2:$E$508,4,0),0)</f>
        <v>0</v>
      </c>
      <c r="J236" s="66">
        <f t="shared" si="53"/>
        <v>0</v>
      </c>
      <c r="K236" s="65">
        <f t="shared" si="54"/>
        <v>0</v>
      </c>
      <c r="L236" s="67">
        <f>F236+I236</f>
        <v>0</v>
      </c>
      <c r="M236" s="68">
        <f>G236+J236</f>
        <v>0</v>
      </c>
      <c r="N236" s="69">
        <f>H236+K236</f>
        <v>0</v>
      </c>
    </row>
    <row r="237" spans="1:14 16383:16384" ht="24">
      <c r="A237" s="58" t="s">
        <v>439</v>
      </c>
      <c r="B237" s="76" t="s">
        <v>440</v>
      </c>
      <c r="C237" s="60" t="s">
        <v>64</v>
      </c>
      <c r="D237" s="61">
        <v>3</v>
      </c>
      <c r="E237" s="62">
        <v>882.72590700000001</v>
      </c>
      <c r="F237" s="63">
        <v>0</v>
      </c>
      <c r="G237" s="64">
        <f t="shared" si="51"/>
        <v>0</v>
      </c>
      <c r="H237" s="65">
        <f t="shared" si="52"/>
        <v>0</v>
      </c>
      <c r="I237" s="61">
        <f>IFERROR(VLOOKUP(A237,'MEMO CALCULO 04'!$B$2:$E$508,4,0),0)</f>
        <v>0</v>
      </c>
      <c r="J237" s="66">
        <f t="shared" si="53"/>
        <v>0</v>
      </c>
      <c r="K237" s="65">
        <f t="shared" si="54"/>
        <v>0</v>
      </c>
      <c r="L237" s="67">
        <f>F237+I237</f>
        <v>0</v>
      </c>
      <c r="M237" s="68">
        <f>G237+J237</f>
        <v>0</v>
      </c>
      <c r="N237" s="69">
        <f>H237+K237</f>
        <v>0</v>
      </c>
    </row>
    <row r="238" spans="1:14 16383:16384" s="77" customFormat="1" ht="15">
      <c r="A238" s="49" t="s">
        <v>441</v>
      </c>
      <c r="B238" s="79" t="s">
        <v>442</v>
      </c>
      <c r="C238" s="51"/>
      <c r="D238" s="52"/>
      <c r="E238" s="75"/>
      <c r="F238" s="53"/>
      <c r="G238" s="54"/>
      <c r="H238" s="55"/>
      <c r="I238" s="54"/>
      <c r="J238" s="57"/>
      <c r="K238" s="55"/>
      <c r="L238" s="54"/>
      <c r="M238" s="57"/>
      <c r="N238" s="55"/>
      <c r="XFC238"/>
      <c r="XFD238"/>
    </row>
    <row r="239" spans="1:14 16383:16384" ht="36">
      <c r="A239" s="58" t="s">
        <v>443</v>
      </c>
      <c r="B239" s="76" t="s">
        <v>444</v>
      </c>
      <c r="C239" s="60" t="s">
        <v>199</v>
      </c>
      <c r="D239" s="61">
        <v>22</v>
      </c>
      <c r="E239" s="62">
        <v>34.021078000000003</v>
      </c>
      <c r="F239" s="63">
        <v>0</v>
      </c>
      <c r="G239" s="64">
        <f t="shared" ref="G239:G246" si="55">F239*E239</f>
        <v>0</v>
      </c>
      <c r="H239" s="65">
        <f t="shared" ref="H239:H246" si="56">F239/D239</f>
        <v>0</v>
      </c>
      <c r="I239" s="61">
        <f>IFERROR(VLOOKUP(A239,'MEMO CALCULO 04'!$B$2:$E$508,4,0),0)</f>
        <v>0</v>
      </c>
      <c r="J239" s="66">
        <f t="shared" ref="J239:J246" si="57">I239*E239</f>
        <v>0</v>
      </c>
      <c r="K239" s="65">
        <f t="shared" ref="K239:K246" si="58">I239/D239</f>
        <v>0</v>
      </c>
      <c r="L239" s="67">
        <f>F239+I239</f>
        <v>0</v>
      </c>
      <c r="M239" s="68">
        <f>G239+J239</f>
        <v>0</v>
      </c>
      <c r="N239" s="69">
        <f>H239+K239</f>
        <v>0</v>
      </c>
    </row>
    <row r="240" spans="1:14 16383:16384" ht="36">
      <c r="A240" s="58" t="s">
        <v>445</v>
      </c>
      <c r="B240" s="76" t="s">
        <v>348</v>
      </c>
      <c r="C240" s="60" t="s">
        <v>175</v>
      </c>
      <c r="D240" s="61">
        <v>18</v>
      </c>
      <c r="E240" s="62">
        <v>52.462409999999998</v>
      </c>
      <c r="F240" s="63">
        <v>0</v>
      </c>
      <c r="G240" s="64">
        <f t="shared" si="55"/>
        <v>0</v>
      </c>
      <c r="H240" s="65">
        <f t="shared" si="56"/>
        <v>0</v>
      </c>
      <c r="I240" s="61">
        <f>IFERROR(VLOOKUP(A240,'MEMO CALCULO 04'!$B$2:$E$508,4,0),0)</f>
        <v>0</v>
      </c>
      <c r="J240" s="66">
        <f t="shared" si="57"/>
        <v>0</v>
      </c>
      <c r="K240" s="65">
        <f t="shared" si="58"/>
        <v>0</v>
      </c>
      <c r="L240" s="67">
        <f>F240+I240</f>
        <v>0</v>
      </c>
      <c r="M240" s="68">
        <f>G240+J240</f>
        <v>0</v>
      </c>
      <c r="N240" s="69">
        <f>H240+K240</f>
        <v>0</v>
      </c>
    </row>
    <row r="241" spans="1:14 16383:16384" ht="36">
      <c r="A241" s="58" t="s">
        <v>446</v>
      </c>
      <c r="B241" s="76" t="s">
        <v>447</v>
      </c>
      <c r="C241" s="60" t="s">
        <v>32</v>
      </c>
      <c r="D241" s="61">
        <v>122</v>
      </c>
      <c r="E241" s="62">
        <v>16.973852000000001</v>
      </c>
      <c r="F241" s="63">
        <v>0</v>
      </c>
      <c r="G241" s="64">
        <f t="shared" si="55"/>
        <v>0</v>
      </c>
      <c r="H241" s="65">
        <f t="shared" si="56"/>
        <v>0</v>
      </c>
      <c r="I241" s="61">
        <f>IFERROR(VLOOKUP(A241,'MEMO CALCULO 04'!$B$2:$E$508,4,0),0)</f>
        <v>0</v>
      </c>
      <c r="J241" s="66">
        <f t="shared" si="57"/>
        <v>0</v>
      </c>
      <c r="K241" s="65">
        <f t="shared" si="58"/>
        <v>0</v>
      </c>
      <c r="L241" s="67">
        <f>F241+I241</f>
        <v>0</v>
      </c>
      <c r="M241" s="68">
        <f>G241+J241</f>
        <v>0</v>
      </c>
      <c r="N241" s="69">
        <f>H241+K241</f>
        <v>0</v>
      </c>
    </row>
    <row r="242" spans="1:14 16383:16384" ht="24">
      <c r="A242" s="58" t="s">
        <v>448</v>
      </c>
      <c r="B242" s="76" t="s">
        <v>432</v>
      </c>
      <c r="C242" s="60" t="s">
        <v>32</v>
      </c>
      <c r="D242" s="61">
        <v>381</v>
      </c>
      <c r="E242" s="62">
        <v>3.9988830000000002</v>
      </c>
      <c r="F242" s="63">
        <v>0</v>
      </c>
      <c r="G242" s="64">
        <f t="shared" si="55"/>
        <v>0</v>
      </c>
      <c r="H242" s="65">
        <f t="shared" si="56"/>
        <v>0</v>
      </c>
      <c r="I242" s="61">
        <f>IFERROR(VLOOKUP(A242,'MEMO CALCULO 04'!$B$2:$E$508,4,0),0)</f>
        <v>0</v>
      </c>
      <c r="J242" s="66">
        <f t="shared" si="57"/>
        <v>0</v>
      </c>
      <c r="K242" s="65">
        <f t="shared" si="58"/>
        <v>0</v>
      </c>
      <c r="L242" s="67">
        <f>F242+I242</f>
        <v>0</v>
      </c>
      <c r="M242" s="68">
        <f>G242+J242</f>
        <v>0</v>
      </c>
      <c r="N242" s="69">
        <f>H242+K242</f>
        <v>0</v>
      </c>
    </row>
    <row r="243" spans="1:14 16383:16384" ht="36">
      <c r="A243" s="58" t="s">
        <v>449</v>
      </c>
      <c r="B243" s="76" t="s">
        <v>358</v>
      </c>
      <c r="C243" s="60" t="s">
        <v>64</v>
      </c>
      <c r="D243" s="61">
        <v>64</v>
      </c>
      <c r="E243" s="62">
        <v>19.872125</v>
      </c>
      <c r="F243" s="63">
        <v>0</v>
      </c>
      <c r="G243" s="64">
        <f t="shared" si="55"/>
        <v>0</v>
      </c>
      <c r="H243" s="65">
        <f t="shared" si="56"/>
        <v>0</v>
      </c>
      <c r="I243" s="61">
        <f>IFERROR(VLOOKUP(A243,'MEMO CALCULO 04'!$B$2:$E$508,4,0),0)</f>
        <v>0</v>
      </c>
      <c r="J243" s="66">
        <f t="shared" si="57"/>
        <v>0</v>
      </c>
      <c r="K243" s="65">
        <f t="shared" si="58"/>
        <v>0</v>
      </c>
      <c r="L243" s="67">
        <f>F243+I243</f>
        <v>0</v>
      </c>
      <c r="M243" s="68">
        <f>G243+J243</f>
        <v>0</v>
      </c>
      <c r="N243" s="69">
        <f>H243+K243</f>
        <v>0</v>
      </c>
    </row>
    <row r="244" spans="1:14 16383:16384" ht="24">
      <c r="A244" s="58" t="s">
        <v>450</v>
      </c>
      <c r="B244" s="76" t="s">
        <v>438</v>
      </c>
      <c r="C244" s="60" t="s">
        <v>199</v>
      </c>
      <c r="D244" s="61">
        <v>5</v>
      </c>
      <c r="E244" s="62">
        <v>48.915999999999997</v>
      </c>
      <c r="F244" s="63">
        <v>0</v>
      </c>
      <c r="G244" s="64">
        <f t="shared" si="55"/>
        <v>0</v>
      </c>
      <c r="H244" s="65">
        <f t="shared" si="56"/>
        <v>0</v>
      </c>
      <c r="I244" s="61">
        <f>IFERROR(VLOOKUP(A244,'MEMO CALCULO 04'!$B$2:$E$508,4,0),0)</f>
        <v>0</v>
      </c>
      <c r="J244" s="66">
        <f t="shared" si="57"/>
        <v>0</v>
      </c>
      <c r="K244" s="65">
        <f t="shared" si="58"/>
        <v>0</v>
      </c>
      <c r="L244" s="67">
        <f>F244+I244</f>
        <v>0</v>
      </c>
      <c r="M244" s="68">
        <f>G244+J244</f>
        <v>0</v>
      </c>
      <c r="N244" s="69">
        <f>H244+K244</f>
        <v>0</v>
      </c>
    </row>
    <row r="245" spans="1:14 16383:16384" ht="24">
      <c r="A245" s="58" t="s">
        <v>451</v>
      </c>
      <c r="B245" s="76" t="s">
        <v>440</v>
      </c>
      <c r="C245" s="60" t="s">
        <v>64</v>
      </c>
      <c r="D245" s="61">
        <v>1</v>
      </c>
      <c r="E245" s="62">
        <v>882.72590700000001</v>
      </c>
      <c r="F245" s="63">
        <v>0</v>
      </c>
      <c r="G245" s="64">
        <f t="shared" si="55"/>
        <v>0</v>
      </c>
      <c r="H245" s="65">
        <f t="shared" si="56"/>
        <v>0</v>
      </c>
      <c r="I245" s="61">
        <f>IFERROR(VLOOKUP(A245,'MEMO CALCULO 04'!$B$2:$E$508,4,0),0)</f>
        <v>0</v>
      </c>
      <c r="J245" s="66">
        <f t="shared" si="57"/>
        <v>0</v>
      </c>
      <c r="K245" s="65">
        <f t="shared" si="58"/>
        <v>0</v>
      </c>
      <c r="L245" s="67">
        <f>F245+I245</f>
        <v>0</v>
      </c>
      <c r="M245" s="68">
        <f>G245+J245</f>
        <v>0</v>
      </c>
      <c r="N245" s="69">
        <f>H245+K245</f>
        <v>0</v>
      </c>
    </row>
    <row r="246" spans="1:14 16383:16384" ht="24">
      <c r="A246" s="58" t="s">
        <v>452</v>
      </c>
      <c r="B246" s="76" t="s">
        <v>453</v>
      </c>
      <c r="C246" s="60" t="s">
        <v>175</v>
      </c>
      <c r="D246" s="61">
        <v>15</v>
      </c>
      <c r="E246" s="62">
        <v>68.996018000000007</v>
      </c>
      <c r="F246" s="63">
        <v>0</v>
      </c>
      <c r="G246" s="64">
        <f t="shared" si="55"/>
        <v>0</v>
      </c>
      <c r="H246" s="65">
        <f t="shared" si="56"/>
        <v>0</v>
      </c>
      <c r="I246" s="61">
        <f>IFERROR(VLOOKUP(A246,'MEMO CALCULO 04'!$B$2:$E$508,4,0),0)</f>
        <v>0</v>
      </c>
      <c r="J246" s="66">
        <f t="shared" si="57"/>
        <v>0</v>
      </c>
      <c r="K246" s="65">
        <f t="shared" si="58"/>
        <v>0</v>
      </c>
      <c r="L246" s="67">
        <f>F246+I246</f>
        <v>0</v>
      </c>
      <c r="M246" s="68">
        <f>G246+J246</f>
        <v>0</v>
      </c>
      <c r="N246" s="69">
        <f>H246+K246</f>
        <v>0</v>
      </c>
    </row>
    <row r="247" spans="1:14 16383:16384" s="77" customFormat="1" ht="15">
      <c r="A247" s="49" t="s">
        <v>454</v>
      </c>
      <c r="B247" s="79" t="s">
        <v>455</v>
      </c>
      <c r="C247" s="51"/>
      <c r="D247" s="52"/>
      <c r="E247" s="75"/>
      <c r="F247" s="53"/>
      <c r="G247" s="54"/>
      <c r="H247" s="55"/>
      <c r="I247" s="54"/>
      <c r="J247" s="57"/>
      <c r="K247" s="55"/>
      <c r="L247" s="54"/>
      <c r="M247" s="57"/>
      <c r="N247" s="55"/>
      <c r="XFC247"/>
      <c r="XFD247"/>
    </row>
    <row r="248" spans="1:14 16383:16384" ht="24">
      <c r="A248" s="58" t="s">
        <v>456</v>
      </c>
      <c r="B248" s="76" t="s">
        <v>294</v>
      </c>
      <c r="C248" s="60" t="s">
        <v>32</v>
      </c>
      <c r="D248" s="61">
        <v>63</v>
      </c>
      <c r="E248" s="62">
        <v>23.406306000000001</v>
      </c>
      <c r="F248" s="63">
        <v>0</v>
      </c>
      <c r="G248" s="64">
        <f t="shared" ref="G248:G257" si="59">F248*E248</f>
        <v>0</v>
      </c>
      <c r="H248" s="65">
        <f t="shared" ref="H248:H257" si="60">F248/D248</f>
        <v>0</v>
      </c>
      <c r="I248" s="61">
        <f>IFERROR(VLOOKUP(A248,'MEMO CALCULO 04'!$B$2:$E$508,4,0),0)</f>
        <v>0</v>
      </c>
      <c r="J248" s="66">
        <f t="shared" ref="J248:J257" si="61">I248*E248</f>
        <v>0</v>
      </c>
      <c r="K248" s="65">
        <f t="shared" ref="K248:K257" si="62">I248/D248</f>
        <v>0</v>
      </c>
      <c r="L248" s="67">
        <f>F248+I248</f>
        <v>0</v>
      </c>
      <c r="M248" s="68">
        <f>G248+J248</f>
        <v>0</v>
      </c>
      <c r="N248" s="69">
        <f>H248+K248</f>
        <v>0</v>
      </c>
    </row>
    <row r="249" spans="1:14 16383:16384" ht="24">
      <c r="A249" s="58" t="s">
        <v>457</v>
      </c>
      <c r="B249" s="76" t="s">
        <v>458</v>
      </c>
      <c r="C249" s="60" t="s">
        <v>244</v>
      </c>
      <c r="D249" s="61">
        <v>63</v>
      </c>
      <c r="E249" s="62">
        <v>52.266745999999998</v>
      </c>
      <c r="F249" s="63">
        <v>0</v>
      </c>
      <c r="G249" s="64">
        <f t="shared" si="59"/>
        <v>0</v>
      </c>
      <c r="H249" s="65">
        <f t="shared" si="60"/>
        <v>0</v>
      </c>
      <c r="I249" s="61">
        <f>IFERROR(VLOOKUP(A249,'MEMO CALCULO 04'!$B$2:$E$508,4,0),0)</f>
        <v>0</v>
      </c>
      <c r="J249" s="66">
        <f t="shared" si="61"/>
        <v>0</v>
      </c>
      <c r="K249" s="65">
        <f t="shared" si="62"/>
        <v>0</v>
      </c>
      <c r="L249" s="67">
        <f>F249+I249</f>
        <v>0</v>
      </c>
      <c r="M249" s="68">
        <f>G249+J249</f>
        <v>0</v>
      </c>
      <c r="N249" s="69">
        <f>H249+K249</f>
        <v>0</v>
      </c>
    </row>
    <row r="250" spans="1:14 16383:16384" ht="36">
      <c r="A250" s="58" t="s">
        <v>459</v>
      </c>
      <c r="B250" s="76" t="s">
        <v>460</v>
      </c>
      <c r="C250" s="60" t="s">
        <v>32</v>
      </c>
      <c r="D250" s="61">
        <v>77.2</v>
      </c>
      <c r="E250" s="62">
        <v>22.158947999999999</v>
      </c>
      <c r="F250" s="63">
        <v>0</v>
      </c>
      <c r="G250" s="64">
        <f t="shared" si="59"/>
        <v>0</v>
      </c>
      <c r="H250" s="65">
        <f t="shared" si="60"/>
        <v>0</v>
      </c>
      <c r="I250" s="61">
        <f>IFERROR(VLOOKUP(A250,'MEMO CALCULO 04'!$B$2:$E$508,4,0),0)</f>
        <v>20</v>
      </c>
      <c r="J250" s="66">
        <f t="shared" si="61"/>
        <v>443.17895999999996</v>
      </c>
      <c r="K250" s="65">
        <f t="shared" si="62"/>
        <v>0.25906735751295334</v>
      </c>
      <c r="L250" s="67">
        <f>F250+I250</f>
        <v>20</v>
      </c>
      <c r="M250" s="68">
        <f>G250+J250</f>
        <v>443.17895999999996</v>
      </c>
      <c r="N250" s="69">
        <f>H250+K250</f>
        <v>0.25906735751295334</v>
      </c>
    </row>
    <row r="251" spans="1:14 16383:16384" ht="36">
      <c r="A251" s="58" t="s">
        <v>461</v>
      </c>
      <c r="B251" s="76" t="s">
        <v>462</v>
      </c>
      <c r="C251" s="60" t="s">
        <v>244</v>
      </c>
      <c r="D251" s="61">
        <v>204</v>
      </c>
      <c r="E251" s="62">
        <v>28.028867999999999</v>
      </c>
      <c r="F251" s="63">
        <v>0</v>
      </c>
      <c r="G251" s="64">
        <f t="shared" si="59"/>
        <v>0</v>
      </c>
      <c r="H251" s="65">
        <f t="shared" si="60"/>
        <v>0</v>
      </c>
      <c r="I251" s="61">
        <f>IFERROR(VLOOKUP(A251,'MEMO CALCULO 04'!$B$2:$E$508,4,0),0)</f>
        <v>0</v>
      </c>
      <c r="J251" s="66">
        <f t="shared" si="61"/>
        <v>0</v>
      </c>
      <c r="K251" s="65">
        <f t="shared" si="62"/>
        <v>0</v>
      </c>
      <c r="L251" s="67">
        <f>F251+I251</f>
        <v>0</v>
      </c>
      <c r="M251" s="68">
        <f>G251+J251</f>
        <v>0</v>
      </c>
      <c r="N251" s="69">
        <f>H251+K251</f>
        <v>0</v>
      </c>
    </row>
    <row r="252" spans="1:14 16383:16384" ht="36">
      <c r="A252" s="58" t="s">
        <v>463</v>
      </c>
      <c r="B252" s="76" t="s">
        <v>464</v>
      </c>
      <c r="C252" s="60" t="s">
        <v>244</v>
      </c>
      <c r="D252" s="61">
        <v>48</v>
      </c>
      <c r="E252" s="62">
        <v>43.192827999999999</v>
      </c>
      <c r="F252" s="63">
        <v>0</v>
      </c>
      <c r="G252" s="64">
        <f t="shared" si="59"/>
        <v>0</v>
      </c>
      <c r="H252" s="65">
        <f t="shared" si="60"/>
        <v>0</v>
      </c>
      <c r="I252" s="61">
        <f>IFERROR(VLOOKUP(A252,'MEMO CALCULO 04'!$B$2:$E$508,4,0),0)</f>
        <v>0</v>
      </c>
      <c r="J252" s="66">
        <f t="shared" si="61"/>
        <v>0</v>
      </c>
      <c r="K252" s="65">
        <f t="shared" si="62"/>
        <v>0</v>
      </c>
      <c r="L252" s="67">
        <f>F252+I252</f>
        <v>0</v>
      </c>
      <c r="M252" s="68">
        <f>G252+J252</f>
        <v>0</v>
      </c>
      <c r="N252" s="69">
        <f>H252+K252</f>
        <v>0</v>
      </c>
    </row>
    <row r="253" spans="1:14 16383:16384" ht="36">
      <c r="A253" s="58" t="s">
        <v>465</v>
      </c>
      <c r="B253" s="76" t="s">
        <v>466</v>
      </c>
      <c r="C253" s="60" t="s">
        <v>244</v>
      </c>
      <c r="D253" s="61">
        <v>177</v>
      </c>
      <c r="E253" s="62">
        <v>53.978805999999999</v>
      </c>
      <c r="F253" s="63">
        <v>0</v>
      </c>
      <c r="G253" s="64">
        <f t="shared" si="59"/>
        <v>0</v>
      </c>
      <c r="H253" s="65">
        <f t="shared" si="60"/>
        <v>0</v>
      </c>
      <c r="I253" s="61">
        <f>IFERROR(VLOOKUP(A253,'MEMO CALCULO 04'!$B$2:$E$508,4,0),0)</f>
        <v>0</v>
      </c>
      <c r="J253" s="66">
        <f t="shared" si="61"/>
        <v>0</v>
      </c>
      <c r="K253" s="65">
        <f t="shared" si="62"/>
        <v>0</v>
      </c>
      <c r="L253" s="67">
        <f>F253+I253</f>
        <v>0</v>
      </c>
      <c r="M253" s="68">
        <f>G253+J253</f>
        <v>0</v>
      </c>
      <c r="N253" s="69">
        <f>H253+K253</f>
        <v>0</v>
      </c>
    </row>
    <row r="254" spans="1:14 16383:16384" ht="36">
      <c r="A254" s="58" t="s">
        <v>467</v>
      </c>
      <c r="B254" s="76" t="s">
        <v>468</v>
      </c>
      <c r="C254" s="60" t="s">
        <v>244</v>
      </c>
      <c r="D254" s="61">
        <v>75</v>
      </c>
      <c r="E254" s="62">
        <v>65.021592999999996</v>
      </c>
      <c r="F254" s="63">
        <v>0</v>
      </c>
      <c r="G254" s="64">
        <f t="shared" si="59"/>
        <v>0</v>
      </c>
      <c r="H254" s="65">
        <f t="shared" si="60"/>
        <v>0</v>
      </c>
      <c r="I254" s="61">
        <f>IFERROR(VLOOKUP(A254,'MEMO CALCULO 04'!$B$2:$E$508,4,0),0)</f>
        <v>0</v>
      </c>
      <c r="J254" s="66">
        <f t="shared" si="61"/>
        <v>0</v>
      </c>
      <c r="K254" s="65">
        <f t="shared" si="62"/>
        <v>0</v>
      </c>
      <c r="L254" s="67">
        <f>F254+I254</f>
        <v>0</v>
      </c>
      <c r="M254" s="68">
        <f>G254+J254</f>
        <v>0</v>
      </c>
      <c r="N254" s="69">
        <f>H254+K254</f>
        <v>0</v>
      </c>
    </row>
    <row r="255" spans="1:14 16383:16384" ht="36">
      <c r="A255" s="58" t="s">
        <v>469</v>
      </c>
      <c r="B255" s="76" t="s">
        <v>470</v>
      </c>
      <c r="C255" s="60" t="s">
        <v>55</v>
      </c>
      <c r="D255" s="61">
        <v>37.799999999999997</v>
      </c>
      <c r="E255" s="62">
        <v>30.633645000000001</v>
      </c>
      <c r="F255" s="63">
        <v>0</v>
      </c>
      <c r="G255" s="64">
        <f t="shared" si="59"/>
        <v>0</v>
      </c>
      <c r="H255" s="65">
        <f t="shared" si="60"/>
        <v>0</v>
      </c>
      <c r="I255" s="61">
        <f>IFERROR(VLOOKUP(A255,'MEMO CALCULO 04'!$B$2:$E$508,4,0),0)</f>
        <v>0</v>
      </c>
      <c r="J255" s="66">
        <f t="shared" si="61"/>
        <v>0</v>
      </c>
      <c r="K255" s="65">
        <f t="shared" si="62"/>
        <v>0</v>
      </c>
      <c r="L255" s="67">
        <f>F255+I255</f>
        <v>0</v>
      </c>
      <c r="M255" s="68">
        <f>G255+J255</f>
        <v>0</v>
      </c>
      <c r="N255" s="69">
        <f>H255+K255</f>
        <v>0</v>
      </c>
    </row>
    <row r="256" spans="1:14 16383:16384" ht="24">
      <c r="A256" s="58" t="s">
        <v>471</v>
      </c>
      <c r="B256" s="76" t="s">
        <v>472</v>
      </c>
      <c r="C256" s="60" t="s">
        <v>244</v>
      </c>
      <c r="D256" s="61">
        <v>85</v>
      </c>
      <c r="E256" s="62">
        <v>37.127243999999997</v>
      </c>
      <c r="F256" s="63">
        <v>0</v>
      </c>
      <c r="G256" s="64">
        <f t="shared" si="59"/>
        <v>0</v>
      </c>
      <c r="H256" s="65">
        <f t="shared" si="60"/>
        <v>0</v>
      </c>
      <c r="I256" s="61">
        <f>IFERROR(VLOOKUP(A256,'MEMO CALCULO 04'!$B$2:$E$508,4,0),0)</f>
        <v>0</v>
      </c>
      <c r="J256" s="66">
        <f t="shared" si="61"/>
        <v>0</v>
      </c>
      <c r="K256" s="65">
        <f t="shared" si="62"/>
        <v>0</v>
      </c>
      <c r="L256" s="67">
        <f>F256+I256</f>
        <v>0</v>
      </c>
      <c r="M256" s="68">
        <f>G256+J256</f>
        <v>0</v>
      </c>
      <c r="N256" s="69">
        <f>H256+K256</f>
        <v>0</v>
      </c>
    </row>
    <row r="257" spans="1:14 16383:16384" ht="48">
      <c r="A257" s="58" t="s">
        <v>473</v>
      </c>
      <c r="B257" s="76" t="s">
        <v>474</v>
      </c>
      <c r="C257" s="60" t="s">
        <v>47</v>
      </c>
      <c r="D257" s="61">
        <v>37.799999999999997</v>
      </c>
      <c r="E257" s="62">
        <v>98.431220999999994</v>
      </c>
      <c r="F257" s="63">
        <v>0</v>
      </c>
      <c r="G257" s="64">
        <f t="shared" si="59"/>
        <v>0</v>
      </c>
      <c r="H257" s="65">
        <f t="shared" si="60"/>
        <v>0</v>
      </c>
      <c r="I257" s="61">
        <f>IFERROR(VLOOKUP(A257,'MEMO CALCULO 04'!$B$2:$E$508,4,0),0)</f>
        <v>0</v>
      </c>
      <c r="J257" s="66">
        <f t="shared" si="61"/>
        <v>0</v>
      </c>
      <c r="K257" s="65">
        <f t="shared" si="62"/>
        <v>0</v>
      </c>
      <c r="L257" s="67">
        <f>F257+I257</f>
        <v>0</v>
      </c>
      <c r="M257" s="68">
        <f>G257+J257</f>
        <v>0</v>
      </c>
      <c r="N257" s="69">
        <f>H257+K257</f>
        <v>0</v>
      </c>
    </row>
    <row r="258" spans="1:14 16383:16384" s="77" customFormat="1" ht="15">
      <c r="A258" s="49" t="s">
        <v>475</v>
      </c>
      <c r="B258" s="79" t="s">
        <v>476</v>
      </c>
      <c r="C258" s="51"/>
      <c r="D258" s="52"/>
      <c r="E258" s="75"/>
      <c r="F258" s="53"/>
      <c r="G258" s="54"/>
      <c r="H258" s="55"/>
      <c r="I258" s="54"/>
      <c r="J258" s="57"/>
      <c r="K258" s="55"/>
      <c r="L258" s="54"/>
      <c r="M258" s="57"/>
      <c r="N258" s="55"/>
      <c r="XFC258"/>
      <c r="XFD258"/>
    </row>
    <row r="259" spans="1:14 16383:16384" ht="60">
      <c r="A259" s="58" t="s">
        <v>477</v>
      </c>
      <c r="B259" s="76" t="s">
        <v>478</v>
      </c>
      <c r="C259" s="60" t="s">
        <v>64</v>
      </c>
      <c r="D259" s="61">
        <v>55</v>
      </c>
      <c r="E259" s="62">
        <v>1136.1841609999999</v>
      </c>
      <c r="F259" s="63">
        <v>0</v>
      </c>
      <c r="G259" s="64">
        <f>F259*E259</f>
        <v>0</v>
      </c>
      <c r="H259" s="65">
        <f>F259/D259</f>
        <v>0</v>
      </c>
      <c r="I259" s="61">
        <f>IFERROR(VLOOKUP(A259,'MEMO CALCULO 04'!$B$2:$E$508,4,0),0)</f>
        <v>0</v>
      </c>
      <c r="J259" s="66">
        <f>I259*E259</f>
        <v>0</v>
      </c>
      <c r="K259" s="65">
        <f>I259/D259</f>
        <v>0</v>
      </c>
      <c r="L259" s="67">
        <f>F259+I259</f>
        <v>0</v>
      </c>
      <c r="M259" s="68">
        <f>G259+J259</f>
        <v>0</v>
      </c>
      <c r="N259" s="69">
        <f>H259+K259</f>
        <v>0</v>
      </c>
    </row>
    <row r="260" spans="1:14 16383:16384" s="77" customFormat="1" ht="15">
      <c r="A260" s="49" t="s">
        <v>479</v>
      </c>
      <c r="B260" s="79" t="s">
        <v>480</v>
      </c>
      <c r="C260" s="51"/>
      <c r="D260" s="52"/>
      <c r="E260" s="75"/>
      <c r="F260" s="53"/>
      <c r="G260" s="54"/>
      <c r="H260" s="55"/>
      <c r="I260" s="54"/>
      <c r="J260" s="57"/>
      <c r="K260" s="55"/>
      <c r="L260" s="54"/>
      <c r="M260" s="57"/>
      <c r="N260" s="55"/>
      <c r="XFC260"/>
      <c r="XFD260"/>
    </row>
    <row r="261" spans="1:14 16383:16384" ht="48">
      <c r="A261" s="58" t="s">
        <v>481</v>
      </c>
      <c r="B261" s="76" t="s">
        <v>482</v>
      </c>
      <c r="C261" s="60" t="s">
        <v>64</v>
      </c>
      <c r="D261" s="61">
        <v>3</v>
      </c>
      <c r="E261" s="62">
        <v>214.50888900000001</v>
      </c>
      <c r="F261" s="63">
        <v>0</v>
      </c>
      <c r="G261" s="64">
        <f>F261*E261</f>
        <v>0</v>
      </c>
      <c r="H261" s="65">
        <f>F261/D261</f>
        <v>0</v>
      </c>
      <c r="I261" s="61">
        <f>IFERROR(VLOOKUP(A261,'MEMO CALCULO 04'!$B$2:$E$508,4,0),0)</f>
        <v>0</v>
      </c>
      <c r="J261" s="66">
        <f>I261*E261</f>
        <v>0</v>
      </c>
      <c r="K261" s="65">
        <f>I261/D261</f>
        <v>0</v>
      </c>
      <c r="L261" s="67">
        <f>F261+I261</f>
        <v>0</v>
      </c>
      <c r="M261" s="68">
        <f>G261+J261</f>
        <v>0</v>
      </c>
      <c r="N261" s="69">
        <f>H261+K261</f>
        <v>0</v>
      </c>
    </row>
    <row r="262" spans="1:14 16383:16384" ht="36">
      <c r="A262" s="58" t="s">
        <v>483</v>
      </c>
      <c r="B262" s="76" t="s">
        <v>484</v>
      </c>
      <c r="C262" s="60" t="s">
        <v>64</v>
      </c>
      <c r="D262" s="61">
        <v>3</v>
      </c>
      <c r="E262" s="62">
        <v>45.222842</v>
      </c>
      <c r="F262" s="63">
        <v>0</v>
      </c>
      <c r="G262" s="64">
        <f>F262*E262</f>
        <v>0</v>
      </c>
      <c r="H262" s="65">
        <f>F262/D262</f>
        <v>0</v>
      </c>
      <c r="I262" s="61">
        <f>IFERROR(VLOOKUP(A262,'MEMO CALCULO 04'!$B$2:$E$508,4,0),0)</f>
        <v>0</v>
      </c>
      <c r="J262" s="66">
        <f>I262*E262</f>
        <v>0</v>
      </c>
      <c r="K262" s="65">
        <f>I262/D262</f>
        <v>0</v>
      </c>
      <c r="L262" s="67">
        <f>F262+I262</f>
        <v>0</v>
      </c>
      <c r="M262" s="68">
        <f>G262+J262</f>
        <v>0</v>
      </c>
      <c r="N262" s="69">
        <f>H262+K262</f>
        <v>0</v>
      </c>
    </row>
    <row r="263" spans="1:14 16383:16384" ht="36">
      <c r="A263" s="58" t="s">
        <v>485</v>
      </c>
      <c r="B263" s="76" t="s">
        <v>486</v>
      </c>
      <c r="C263" s="60" t="s">
        <v>64</v>
      </c>
      <c r="D263" s="61">
        <v>3</v>
      </c>
      <c r="E263" s="62">
        <v>24.360168000000002</v>
      </c>
      <c r="F263" s="63">
        <v>0</v>
      </c>
      <c r="G263" s="64">
        <f>F263*E263</f>
        <v>0</v>
      </c>
      <c r="H263" s="65">
        <f>F263/D263</f>
        <v>0</v>
      </c>
      <c r="I263" s="61">
        <f>IFERROR(VLOOKUP(A263,'MEMO CALCULO 04'!$B$2:$E$508,4,0),0)</f>
        <v>0</v>
      </c>
      <c r="J263" s="66">
        <f>I263*E263</f>
        <v>0</v>
      </c>
      <c r="K263" s="65">
        <f>I263/D263</f>
        <v>0</v>
      </c>
      <c r="L263" s="67">
        <f>F263+I263</f>
        <v>0</v>
      </c>
      <c r="M263" s="68">
        <f>G263+J263</f>
        <v>0</v>
      </c>
      <c r="N263" s="69">
        <f>H263+K263</f>
        <v>0</v>
      </c>
    </row>
    <row r="264" spans="1:14 16383:16384" ht="36">
      <c r="A264" s="58" t="s">
        <v>487</v>
      </c>
      <c r="B264" s="76" t="s">
        <v>488</v>
      </c>
      <c r="C264" s="60" t="s">
        <v>64</v>
      </c>
      <c r="D264" s="61">
        <v>6</v>
      </c>
      <c r="E264" s="62">
        <v>27.380731000000001</v>
      </c>
      <c r="F264" s="63">
        <v>0</v>
      </c>
      <c r="G264" s="64">
        <f>F264*E264</f>
        <v>0</v>
      </c>
      <c r="H264" s="65">
        <f>F264/D264</f>
        <v>0</v>
      </c>
      <c r="I264" s="61">
        <f>IFERROR(VLOOKUP(A264,'MEMO CALCULO 04'!$B$2:$E$508,4,0),0)</f>
        <v>0</v>
      </c>
      <c r="J264" s="66">
        <f>I264*E264</f>
        <v>0</v>
      </c>
      <c r="K264" s="65">
        <f>I264/D264</f>
        <v>0</v>
      </c>
      <c r="L264" s="67">
        <f>F264+I264</f>
        <v>0</v>
      </c>
      <c r="M264" s="68">
        <f>G264+J264</f>
        <v>0</v>
      </c>
      <c r="N264" s="69">
        <f>H264+K264</f>
        <v>0</v>
      </c>
    </row>
    <row r="265" spans="1:14 16383:16384" ht="24">
      <c r="A265" s="58" t="s">
        <v>489</v>
      </c>
      <c r="B265" s="76" t="s">
        <v>490</v>
      </c>
      <c r="C265" s="60" t="s">
        <v>64</v>
      </c>
      <c r="D265" s="61">
        <v>8</v>
      </c>
      <c r="E265" s="62">
        <v>287.74837000000002</v>
      </c>
      <c r="F265" s="63">
        <v>0</v>
      </c>
      <c r="G265" s="64">
        <f>F265*E265</f>
        <v>0</v>
      </c>
      <c r="H265" s="65">
        <f>F265/D265</f>
        <v>0</v>
      </c>
      <c r="I265" s="61">
        <f>IFERROR(VLOOKUP(A265,'MEMO CALCULO 04'!$B$2:$E$508,4,0),0)</f>
        <v>0</v>
      </c>
      <c r="J265" s="66">
        <f>I265*E265</f>
        <v>0</v>
      </c>
      <c r="K265" s="65">
        <f>I265/D265</f>
        <v>0</v>
      </c>
      <c r="L265" s="67">
        <f>F265+I265</f>
        <v>0</v>
      </c>
      <c r="M265" s="68">
        <f>G265+J265</f>
        <v>0</v>
      </c>
      <c r="N265" s="69">
        <f>H265+K265</f>
        <v>0</v>
      </c>
    </row>
    <row r="266" spans="1:14 16383:16384" s="77" customFormat="1" ht="25.5">
      <c r="A266" s="49" t="s">
        <v>491</v>
      </c>
      <c r="B266" s="79" t="s">
        <v>492</v>
      </c>
      <c r="C266" s="51"/>
      <c r="D266" s="52"/>
      <c r="E266" s="75"/>
      <c r="F266" s="53"/>
      <c r="G266" s="54"/>
      <c r="H266" s="55"/>
      <c r="I266" s="54"/>
      <c r="J266" s="57"/>
      <c r="K266" s="55"/>
      <c r="L266" s="54"/>
      <c r="M266" s="57"/>
      <c r="N266" s="55"/>
      <c r="XFC266"/>
      <c r="XFD266"/>
    </row>
    <row r="267" spans="1:14 16383:16384" ht="24">
      <c r="A267" s="58" t="s">
        <v>493</v>
      </c>
      <c r="B267" s="76" t="s">
        <v>494</v>
      </c>
      <c r="C267" s="60" t="s">
        <v>199</v>
      </c>
      <c r="D267" s="61">
        <v>6</v>
      </c>
      <c r="E267" s="62">
        <v>107.602971</v>
      </c>
      <c r="F267" s="63">
        <v>0</v>
      </c>
      <c r="G267" s="64">
        <f t="shared" ref="G267:G281" si="63">F267*E267</f>
        <v>0</v>
      </c>
      <c r="H267" s="65">
        <f t="shared" ref="H267:H281" si="64">F267/D267</f>
        <v>0</v>
      </c>
      <c r="I267" s="61">
        <f>IFERROR(VLOOKUP(A267,'MEMO CALCULO 04'!$B$2:$E$508,4,0),0)</f>
        <v>0</v>
      </c>
      <c r="J267" s="66">
        <f t="shared" ref="J267:J281" si="65">I267*E267</f>
        <v>0</v>
      </c>
      <c r="K267" s="65">
        <f t="shared" ref="K267:K281" si="66">I267/D267</f>
        <v>0</v>
      </c>
      <c r="L267" s="67">
        <f>F267+I267</f>
        <v>0</v>
      </c>
      <c r="M267" s="68">
        <f>G267+J267</f>
        <v>0</v>
      </c>
      <c r="N267" s="69">
        <f>H267+K267</f>
        <v>0</v>
      </c>
    </row>
    <row r="268" spans="1:14 16383:16384" ht="24">
      <c r="A268" s="58" t="s">
        <v>495</v>
      </c>
      <c r="B268" s="76" t="s">
        <v>496</v>
      </c>
      <c r="C268" s="60" t="s">
        <v>199</v>
      </c>
      <c r="D268" s="61">
        <v>6</v>
      </c>
      <c r="E268" s="62">
        <v>49.478534000000003</v>
      </c>
      <c r="F268" s="63">
        <v>0</v>
      </c>
      <c r="G268" s="64">
        <f t="shared" si="63"/>
        <v>0</v>
      </c>
      <c r="H268" s="65">
        <f t="shared" si="64"/>
        <v>0</v>
      </c>
      <c r="I268" s="61">
        <f>IFERROR(VLOOKUP(A268,'MEMO CALCULO 04'!$B$2:$E$508,4,0),0)</f>
        <v>0</v>
      </c>
      <c r="J268" s="66">
        <f t="shared" si="65"/>
        <v>0</v>
      </c>
      <c r="K268" s="65">
        <f t="shared" si="66"/>
        <v>0</v>
      </c>
      <c r="L268" s="67">
        <f>F268+I268</f>
        <v>0</v>
      </c>
      <c r="M268" s="68">
        <f>G268+J268</f>
        <v>0</v>
      </c>
      <c r="N268" s="69">
        <f>H268+K268</f>
        <v>0</v>
      </c>
    </row>
    <row r="269" spans="1:14 16383:16384" ht="24">
      <c r="A269" s="58" t="s">
        <v>497</v>
      </c>
      <c r="B269" s="76" t="s">
        <v>498</v>
      </c>
      <c r="C269" s="60" t="s">
        <v>199</v>
      </c>
      <c r="D269" s="61">
        <v>1</v>
      </c>
      <c r="E269" s="62">
        <v>119.25720800000001</v>
      </c>
      <c r="F269" s="63">
        <v>0</v>
      </c>
      <c r="G269" s="64">
        <f t="shared" si="63"/>
        <v>0</v>
      </c>
      <c r="H269" s="65">
        <f t="shared" si="64"/>
        <v>0</v>
      </c>
      <c r="I269" s="61">
        <f>IFERROR(VLOOKUP(A269,'MEMO CALCULO 04'!$B$2:$E$508,4,0),0)</f>
        <v>0</v>
      </c>
      <c r="J269" s="66">
        <f t="shared" si="65"/>
        <v>0</v>
      </c>
      <c r="K269" s="65">
        <f t="shared" si="66"/>
        <v>0</v>
      </c>
      <c r="L269" s="67">
        <f>F269+I269</f>
        <v>0</v>
      </c>
      <c r="M269" s="68">
        <f>G269+J269</f>
        <v>0</v>
      </c>
      <c r="N269" s="69">
        <f>H269+K269</f>
        <v>0</v>
      </c>
    </row>
    <row r="270" spans="1:14 16383:16384" ht="24">
      <c r="A270" s="58" t="s">
        <v>499</v>
      </c>
      <c r="B270" s="76" t="s">
        <v>500</v>
      </c>
      <c r="C270" s="60" t="s">
        <v>244</v>
      </c>
      <c r="D270" s="61">
        <v>298</v>
      </c>
      <c r="E270" s="62">
        <v>44.293438000000002</v>
      </c>
      <c r="F270" s="63">
        <v>0</v>
      </c>
      <c r="G270" s="64">
        <f t="shared" si="63"/>
        <v>0</v>
      </c>
      <c r="H270" s="65">
        <f t="shared" si="64"/>
        <v>0</v>
      </c>
      <c r="I270" s="61">
        <f>IFERROR(VLOOKUP(A270,'MEMO CALCULO 04'!$B$2:$E$508,4,0),0)</f>
        <v>0</v>
      </c>
      <c r="J270" s="66">
        <f t="shared" si="65"/>
        <v>0</v>
      </c>
      <c r="K270" s="65">
        <f t="shared" si="66"/>
        <v>0</v>
      </c>
      <c r="L270" s="67">
        <f>F270+I270</f>
        <v>0</v>
      </c>
      <c r="M270" s="68">
        <f>G270+J270</f>
        <v>0</v>
      </c>
      <c r="N270" s="69">
        <f>H270+K270</f>
        <v>0</v>
      </c>
    </row>
    <row r="271" spans="1:14 16383:16384" ht="24">
      <c r="A271" s="58" t="s">
        <v>501</v>
      </c>
      <c r="B271" s="76" t="s">
        <v>502</v>
      </c>
      <c r="C271" s="60" t="s">
        <v>244</v>
      </c>
      <c r="D271" s="61">
        <v>55</v>
      </c>
      <c r="E271" s="62">
        <v>47.399603999999997</v>
      </c>
      <c r="F271" s="63">
        <v>0</v>
      </c>
      <c r="G271" s="64">
        <f t="shared" si="63"/>
        <v>0</v>
      </c>
      <c r="H271" s="65">
        <f t="shared" si="64"/>
        <v>0</v>
      </c>
      <c r="I271" s="61">
        <f>IFERROR(VLOOKUP(A271,'MEMO CALCULO 04'!$B$2:$E$508,4,0),0)</f>
        <v>0</v>
      </c>
      <c r="J271" s="66">
        <f t="shared" si="65"/>
        <v>0</v>
      </c>
      <c r="K271" s="65">
        <f t="shared" si="66"/>
        <v>0</v>
      </c>
      <c r="L271" s="67">
        <f>F271+I271</f>
        <v>0</v>
      </c>
      <c r="M271" s="68">
        <f>G271+J271</f>
        <v>0</v>
      </c>
      <c r="N271" s="69">
        <f>H271+K271</f>
        <v>0</v>
      </c>
    </row>
    <row r="272" spans="1:14 16383:16384" ht="24">
      <c r="A272" s="58" t="s">
        <v>503</v>
      </c>
      <c r="B272" s="76" t="s">
        <v>504</v>
      </c>
      <c r="C272" s="60" t="s">
        <v>199</v>
      </c>
      <c r="D272" s="61">
        <v>15</v>
      </c>
      <c r="E272" s="62">
        <v>20.300139999999999</v>
      </c>
      <c r="F272" s="63">
        <v>0</v>
      </c>
      <c r="G272" s="64">
        <f t="shared" si="63"/>
        <v>0</v>
      </c>
      <c r="H272" s="65">
        <f t="shared" si="64"/>
        <v>0</v>
      </c>
      <c r="I272" s="61">
        <f>IFERROR(VLOOKUP(A272,'MEMO CALCULO 04'!$B$2:$E$508,4,0),0)</f>
        <v>0</v>
      </c>
      <c r="J272" s="66">
        <f t="shared" si="65"/>
        <v>0</v>
      </c>
      <c r="K272" s="65">
        <f t="shared" si="66"/>
        <v>0</v>
      </c>
      <c r="L272" s="67">
        <f>F272+I272</f>
        <v>0</v>
      </c>
      <c r="M272" s="68">
        <f>G272+J272</f>
        <v>0</v>
      </c>
      <c r="N272" s="69">
        <f>H272+K272</f>
        <v>0</v>
      </c>
    </row>
    <row r="273" spans="1:14 16383:16384" ht="15">
      <c r="A273" s="58" t="s">
        <v>505</v>
      </c>
      <c r="B273" s="76" t="s">
        <v>506</v>
      </c>
      <c r="C273" s="60" t="s">
        <v>199</v>
      </c>
      <c r="D273" s="61">
        <v>1</v>
      </c>
      <c r="E273" s="62">
        <v>25.044992000000001</v>
      </c>
      <c r="F273" s="63">
        <v>0</v>
      </c>
      <c r="G273" s="64">
        <f t="shared" si="63"/>
        <v>0</v>
      </c>
      <c r="H273" s="65">
        <f t="shared" si="64"/>
        <v>0</v>
      </c>
      <c r="I273" s="61">
        <f>IFERROR(VLOOKUP(A273,'MEMO CALCULO 04'!$B$2:$E$508,4,0),0)</f>
        <v>0</v>
      </c>
      <c r="J273" s="66">
        <f t="shared" si="65"/>
        <v>0</v>
      </c>
      <c r="K273" s="65">
        <f t="shared" si="66"/>
        <v>0</v>
      </c>
      <c r="L273" s="67">
        <f>F273+I273</f>
        <v>0</v>
      </c>
      <c r="M273" s="68">
        <f>G273+J273</f>
        <v>0</v>
      </c>
      <c r="N273" s="69">
        <f>H273+K273</f>
        <v>0</v>
      </c>
    </row>
    <row r="274" spans="1:14 16383:16384" ht="24">
      <c r="A274" s="58" t="s">
        <v>507</v>
      </c>
      <c r="B274" s="76" t="s">
        <v>508</v>
      </c>
      <c r="C274" s="60" t="s">
        <v>64</v>
      </c>
      <c r="D274" s="61">
        <v>8</v>
      </c>
      <c r="E274" s="62">
        <v>74.217800999999994</v>
      </c>
      <c r="F274" s="63">
        <v>0</v>
      </c>
      <c r="G274" s="64">
        <f t="shared" si="63"/>
        <v>0</v>
      </c>
      <c r="H274" s="65">
        <f t="shared" si="64"/>
        <v>0</v>
      </c>
      <c r="I274" s="61">
        <f>IFERROR(VLOOKUP(A274,'MEMO CALCULO 04'!$B$2:$E$508,4,0),0)</f>
        <v>0</v>
      </c>
      <c r="J274" s="66">
        <f t="shared" si="65"/>
        <v>0</v>
      </c>
      <c r="K274" s="65">
        <f t="shared" si="66"/>
        <v>0</v>
      </c>
      <c r="L274" s="67">
        <f>F274+I274</f>
        <v>0</v>
      </c>
      <c r="M274" s="68">
        <f>G274+J274</f>
        <v>0</v>
      </c>
      <c r="N274" s="69">
        <f>H274+K274</f>
        <v>0</v>
      </c>
    </row>
    <row r="275" spans="1:14 16383:16384" ht="24">
      <c r="A275" s="58" t="s">
        <v>509</v>
      </c>
      <c r="B275" s="76" t="s">
        <v>510</v>
      </c>
      <c r="C275" s="60" t="s">
        <v>199</v>
      </c>
      <c r="D275" s="61">
        <v>19</v>
      </c>
      <c r="E275" s="62">
        <v>14.943201</v>
      </c>
      <c r="F275" s="63">
        <v>0</v>
      </c>
      <c r="G275" s="64">
        <f t="shared" si="63"/>
        <v>0</v>
      </c>
      <c r="H275" s="65">
        <f t="shared" si="64"/>
        <v>0</v>
      </c>
      <c r="I275" s="61">
        <f>IFERROR(VLOOKUP(A275,'MEMO CALCULO 04'!$B$2:$E$508,4,0),0)</f>
        <v>0</v>
      </c>
      <c r="J275" s="66">
        <f t="shared" si="65"/>
        <v>0</v>
      </c>
      <c r="K275" s="65">
        <f t="shared" si="66"/>
        <v>0</v>
      </c>
      <c r="L275" s="67">
        <f>F275+I275</f>
        <v>0</v>
      </c>
      <c r="M275" s="68">
        <f>G275+J275</f>
        <v>0</v>
      </c>
      <c r="N275" s="69">
        <f>H275+K275</f>
        <v>0</v>
      </c>
    </row>
    <row r="276" spans="1:14 16383:16384" ht="36">
      <c r="A276" s="58" t="s">
        <v>511</v>
      </c>
      <c r="B276" s="76" t="s">
        <v>447</v>
      </c>
      <c r="C276" s="60" t="s">
        <v>32</v>
      </c>
      <c r="D276" s="61">
        <v>24</v>
      </c>
      <c r="E276" s="62">
        <v>16.973852000000001</v>
      </c>
      <c r="F276" s="63">
        <v>0</v>
      </c>
      <c r="G276" s="64">
        <f t="shared" si="63"/>
        <v>0</v>
      </c>
      <c r="H276" s="65">
        <f t="shared" si="64"/>
        <v>0</v>
      </c>
      <c r="I276" s="61">
        <f>IFERROR(VLOOKUP(A276,'MEMO CALCULO 04'!$B$2:$E$508,4,0),0)</f>
        <v>0</v>
      </c>
      <c r="J276" s="66">
        <f t="shared" si="65"/>
        <v>0</v>
      </c>
      <c r="K276" s="65">
        <f t="shared" si="66"/>
        <v>0</v>
      </c>
      <c r="L276" s="67">
        <f>F276+I276</f>
        <v>0</v>
      </c>
      <c r="M276" s="68">
        <f>G276+J276</f>
        <v>0</v>
      </c>
      <c r="N276" s="69">
        <f>H276+K276</f>
        <v>0</v>
      </c>
    </row>
    <row r="277" spans="1:14 16383:16384" ht="36">
      <c r="A277" s="58" t="s">
        <v>512</v>
      </c>
      <c r="B277" s="76" t="s">
        <v>513</v>
      </c>
      <c r="C277" s="60" t="s">
        <v>32</v>
      </c>
      <c r="D277" s="61">
        <v>1</v>
      </c>
      <c r="E277" s="62">
        <v>131.119338</v>
      </c>
      <c r="F277" s="63">
        <v>0</v>
      </c>
      <c r="G277" s="64">
        <f t="shared" si="63"/>
        <v>0</v>
      </c>
      <c r="H277" s="65">
        <f t="shared" si="64"/>
        <v>0</v>
      </c>
      <c r="I277" s="61">
        <f>IFERROR(VLOOKUP(A277,'MEMO CALCULO 04'!$B$2:$E$508,4,0),0)</f>
        <v>0</v>
      </c>
      <c r="J277" s="66">
        <f t="shared" si="65"/>
        <v>0</v>
      </c>
      <c r="K277" s="65">
        <f t="shared" si="66"/>
        <v>0</v>
      </c>
      <c r="L277" s="67">
        <f>F277+I277</f>
        <v>0</v>
      </c>
      <c r="M277" s="68">
        <f>G277+J277</f>
        <v>0</v>
      </c>
      <c r="N277" s="69">
        <f>H277+K277</f>
        <v>0</v>
      </c>
    </row>
    <row r="278" spans="1:14 16383:16384" ht="24">
      <c r="A278" s="58" t="s">
        <v>514</v>
      </c>
      <c r="B278" s="76" t="s">
        <v>515</v>
      </c>
      <c r="C278" s="60" t="s">
        <v>199</v>
      </c>
      <c r="D278" s="61">
        <v>1</v>
      </c>
      <c r="E278" s="62">
        <v>142.55345299999999</v>
      </c>
      <c r="F278" s="63">
        <v>0</v>
      </c>
      <c r="G278" s="64">
        <f t="shared" si="63"/>
        <v>0</v>
      </c>
      <c r="H278" s="65">
        <f t="shared" si="64"/>
        <v>0</v>
      </c>
      <c r="I278" s="61">
        <f>IFERROR(VLOOKUP(A278,'MEMO CALCULO 04'!$B$2:$E$508,4,0),0)</f>
        <v>0</v>
      </c>
      <c r="J278" s="66">
        <f t="shared" si="65"/>
        <v>0</v>
      </c>
      <c r="K278" s="65">
        <f t="shared" si="66"/>
        <v>0</v>
      </c>
      <c r="L278" s="67">
        <f>F278+I278</f>
        <v>0</v>
      </c>
      <c r="M278" s="68">
        <f>G278+J278</f>
        <v>0</v>
      </c>
      <c r="N278" s="69">
        <f>H278+K278</f>
        <v>0</v>
      </c>
    </row>
    <row r="279" spans="1:14 16383:16384" ht="24">
      <c r="A279" s="58" t="s">
        <v>516</v>
      </c>
      <c r="B279" s="76" t="s">
        <v>517</v>
      </c>
      <c r="C279" s="60" t="s">
        <v>518</v>
      </c>
      <c r="D279" s="61">
        <v>40</v>
      </c>
      <c r="E279" s="62">
        <v>5.0735229999999998</v>
      </c>
      <c r="F279" s="63">
        <v>0</v>
      </c>
      <c r="G279" s="64">
        <f t="shared" si="63"/>
        <v>0</v>
      </c>
      <c r="H279" s="65">
        <f t="shared" si="64"/>
        <v>0</v>
      </c>
      <c r="I279" s="61">
        <f>IFERROR(VLOOKUP(A279,'MEMO CALCULO 04'!$B$2:$E$508,4,0),0)</f>
        <v>0</v>
      </c>
      <c r="J279" s="66">
        <f t="shared" si="65"/>
        <v>0</v>
      </c>
      <c r="K279" s="65">
        <f t="shared" si="66"/>
        <v>0</v>
      </c>
      <c r="L279" s="67">
        <f>F279+I279</f>
        <v>0</v>
      </c>
      <c r="M279" s="68">
        <f>G279+J279</f>
        <v>0</v>
      </c>
      <c r="N279" s="69">
        <f>H279+K279</f>
        <v>0</v>
      </c>
    </row>
    <row r="280" spans="1:14 16383:16384" ht="15">
      <c r="A280" s="58" t="s">
        <v>519</v>
      </c>
      <c r="B280" s="76" t="s">
        <v>520</v>
      </c>
      <c r="C280" s="60" t="s">
        <v>199</v>
      </c>
      <c r="D280" s="61">
        <v>40</v>
      </c>
      <c r="E280" s="62">
        <v>0.55473600000000001</v>
      </c>
      <c r="F280" s="63">
        <v>0</v>
      </c>
      <c r="G280" s="64">
        <f t="shared" si="63"/>
        <v>0</v>
      </c>
      <c r="H280" s="65">
        <f t="shared" si="64"/>
        <v>0</v>
      </c>
      <c r="I280" s="61">
        <f>IFERROR(VLOOKUP(A280,'MEMO CALCULO 04'!$B$2:$E$508,4,0),0)</f>
        <v>0</v>
      </c>
      <c r="J280" s="66">
        <f t="shared" si="65"/>
        <v>0</v>
      </c>
      <c r="K280" s="65">
        <f t="shared" si="66"/>
        <v>0</v>
      </c>
      <c r="L280" s="67">
        <f>F280+I280</f>
        <v>0</v>
      </c>
      <c r="M280" s="68">
        <f>G280+J280</f>
        <v>0</v>
      </c>
      <c r="N280" s="69">
        <f>H280+K280</f>
        <v>0</v>
      </c>
    </row>
    <row r="281" spans="1:14 16383:16384" ht="15">
      <c r="A281" s="58" t="s">
        <v>521</v>
      </c>
      <c r="B281" s="76" t="s">
        <v>522</v>
      </c>
      <c r="C281" s="60" t="s">
        <v>518</v>
      </c>
      <c r="D281" s="61">
        <v>40</v>
      </c>
      <c r="E281" s="62">
        <v>8.0898999999999999E-2</v>
      </c>
      <c r="F281" s="63">
        <v>0</v>
      </c>
      <c r="G281" s="64">
        <f t="shared" si="63"/>
        <v>0</v>
      </c>
      <c r="H281" s="65">
        <f t="shared" si="64"/>
        <v>0</v>
      </c>
      <c r="I281" s="61">
        <f>IFERROR(VLOOKUP(A281,'MEMO CALCULO 04'!$B$2:$E$508,4,0),0)</f>
        <v>0</v>
      </c>
      <c r="J281" s="66">
        <f t="shared" si="65"/>
        <v>0</v>
      </c>
      <c r="K281" s="65">
        <f t="shared" si="66"/>
        <v>0</v>
      </c>
      <c r="L281" s="67">
        <f>F281+I281</f>
        <v>0</v>
      </c>
      <c r="M281" s="68">
        <f>G281+J281</f>
        <v>0</v>
      </c>
      <c r="N281" s="69">
        <f>H281+K281</f>
        <v>0</v>
      </c>
    </row>
    <row r="282" spans="1:14 16383:16384" s="77" customFormat="1" ht="15">
      <c r="A282" s="49" t="s">
        <v>523</v>
      </c>
      <c r="B282" s="79" t="s">
        <v>524</v>
      </c>
      <c r="C282" s="51"/>
      <c r="D282" s="52"/>
      <c r="E282" s="75"/>
      <c r="F282" s="53"/>
      <c r="G282" s="54"/>
      <c r="H282" s="55"/>
      <c r="I282" s="54"/>
      <c r="J282" s="57"/>
      <c r="K282" s="55"/>
      <c r="L282" s="54"/>
      <c r="M282" s="57"/>
      <c r="N282" s="55"/>
      <c r="XFC282"/>
      <c r="XFD282"/>
    </row>
    <row r="283" spans="1:14 16383:16384" ht="36">
      <c r="A283" s="58" t="s">
        <v>525</v>
      </c>
      <c r="B283" s="76" t="s">
        <v>526</v>
      </c>
      <c r="C283" s="60" t="s">
        <v>32</v>
      </c>
      <c r="D283" s="61">
        <v>79.42</v>
      </c>
      <c r="E283" s="62">
        <v>57.182803999999997</v>
      </c>
      <c r="F283" s="63">
        <v>0</v>
      </c>
      <c r="G283" s="64">
        <f>F283*E283</f>
        <v>0</v>
      </c>
      <c r="H283" s="65">
        <f>F283/D283</f>
        <v>0</v>
      </c>
      <c r="I283" s="61">
        <f>IFERROR(VLOOKUP(A283,'MEMO CALCULO 04'!$B$2:$E$508,4,0),0)</f>
        <v>0</v>
      </c>
      <c r="J283" s="66">
        <f>I283*E283</f>
        <v>0</v>
      </c>
      <c r="K283" s="65">
        <f>I283/D283</f>
        <v>0</v>
      </c>
      <c r="L283" s="67">
        <f>F283+I283</f>
        <v>0</v>
      </c>
      <c r="M283" s="68">
        <f>G283+J283</f>
        <v>0</v>
      </c>
      <c r="N283" s="69">
        <f>H283+K283</f>
        <v>0</v>
      </c>
    </row>
    <row r="284" spans="1:14 16383:16384" ht="36">
      <c r="A284" s="58" t="s">
        <v>527</v>
      </c>
      <c r="B284" s="76" t="s">
        <v>528</v>
      </c>
      <c r="C284" s="60" t="s">
        <v>199</v>
      </c>
      <c r="D284" s="61">
        <v>13</v>
      </c>
      <c r="E284" s="62">
        <v>22.403528000000001</v>
      </c>
      <c r="F284" s="63">
        <v>0</v>
      </c>
      <c r="G284" s="64">
        <f>F284*E284</f>
        <v>0</v>
      </c>
      <c r="H284" s="65">
        <f>F284/D284</f>
        <v>0</v>
      </c>
      <c r="I284" s="61">
        <f>IFERROR(VLOOKUP(A284,'MEMO CALCULO 04'!$B$2:$E$508,4,0),0)</f>
        <v>0</v>
      </c>
      <c r="J284" s="66">
        <f>I284*E284</f>
        <v>0</v>
      </c>
      <c r="K284" s="65">
        <f>I284/D284</f>
        <v>0</v>
      </c>
      <c r="L284" s="67">
        <f>F284+I284</f>
        <v>0</v>
      </c>
      <c r="M284" s="68">
        <f>G284+J284</f>
        <v>0</v>
      </c>
      <c r="N284" s="69">
        <f>H284+K284</f>
        <v>0</v>
      </c>
    </row>
    <row r="285" spans="1:14 16383:16384" ht="36">
      <c r="A285" s="58" t="s">
        <v>529</v>
      </c>
      <c r="B285" s="76" t="s">
        <v>530</v>
      </c>
      <c r="C285" s="60" t="s">
        <v>199</v>
      </c>
      <c r="D285" s="61">
        <v>15</v>
      </c>
      <c r="E285" s="62">
        <v>16.582523999999999</v>
      </c>
      <c r="F285" s="63">
        <v>0</v>
      </c>
      <c r="G285" s="64">
        <f>F285*E285</f>
        <v>0</v>
      </c>
      <c r="H285" s="65">
        <f>F285/D285</f>
        <v>0</v>
      </c>
      <c r="I285" s="61">
        <f>IFERROR(VLOOKUP(A285,'MEMO CALCULO 04'!$B$2:$E$508,4,0),0)</f>
        <v>0</v>
      </c>
      <c r="J285" s="66">
        <f>I285*E285</f>
        <v>0</v>
      </c>
      <c r="K285" s="65">
        <f>I285/D285</f>
        <v>0</v>
      </c>
      <c r="L285" s="67">
        <f>F285+I285</f>
        <v>0</v>
      </c>
      <c r="M285" s="68">
        <f>G285+J285</f>
        <v>0</v>
      </c>
      <c r="N285" s="69">
        <f>H285+K285</f>
        <v>0</v>
      </c>
    </row>
    <row r="286" spans="1:14 16383:16384" ht="24">
      <c r="A286" s="58" t="s">
        <v>531</v>
      </c>
      <c r="B286" s="76" t="s">
        <v>532</v>
      </c>
      <c r="C286" s="60" t="s">
        <v>533</v>
      </c>
      <c r="D286" s="61">
        <v>1</v>
      </c>
      <c r="E286" s="62">
        <v>1173.641588</v>
      </c>
      <c r="F286" s="63">
        <v>0</v>
      </c>
      <c r="G286" s="64">
        <f>F286*E286</f>
        <v>0</v>
      </c>
      <c r="H286" s="65">
        <f>F286/D286</f>
        <v>0</v>
      </c>
      <c r="I286" s="61">
        <f>IFERROR(VLOOKUP(A286,'MEMO CALCULO 04'!$B$2:$E$508,4,0),0)</f>
        <v>0</v>
      </c>
      <c r="J286" s="66">
        <f>I286*E286</f>
        <v>0</v>
      </c>
      <c r="K286" s="65">
        <f>I286/D286</f>
        <v>0</v>
      </c>
      <c r="L286" s="67">
        <f>F286+I286</f>
        <v>0</v>
      </c>
      <c r="M286" s="68">
        <f>G286+J286</f>
        <v>0</v>
      </c>
      <c r="N286" s="69">
        <f>H286+K286</f>
        <v>0</v>
      </c>
    </row>
    <row r="287" spans="1:14 16383:16384" ht="24">
      <c r="A287" s="58" t="s">
        <v>534</v>
      </c>
      <c r="B287" s="76" t="s">
        <v>535</v>
      </c>
      <c r="C287" s="60" t="s">
        <v>64</v>
      </c>
      <c r="D287" s="61">
        <v>1</v>
      </c>
      <c r="E287" s="62">
        <v>5641.8002340000003</v>
      </c>
      <c r="F287" s="63">
        <v>0</v>
      </c>
      <c r="G287" s="64">
        <f>F287*E287</f>
        <v>0</v>
      </c>
      <c r="H287" s="65">
        <f>F287/D287</f>
        <v>0</v>
      </c>
      <c r="I287" s="61">
        <f>IFERROR(VLOOKUP(A287,'MEMO CALCULO 04'!$B$2:$E$508,4,0),0)</f>
        <v>0</v>
      </c>
      <c r="J287" s="66">
        <f>I287*E287</f>
        <v>0</v>
      </c>
      <c r="K287" s="65">
        <f>I287/D287</f>
        <v>0</v>
      </c>
      <c r="L287" s="67">
        <f>F287+I287</f>
        <v>0</v>
      </c>
      <c r="M287" s="68">
        <f>G287+J287</f>
        <v>0</v>
      </c>
      <c r="N287" s="69">
        <f>H287+K287</f>
        <v>0</v>
      </c>
    </row>
    <row r="288" spans="1:14 16383:16384" ht="15">
      <c r="A288" s="39">
        <v>17</v>
      </c>
      <c r="B288" s="40" t="s">
        <v>536</v>
      </c>
      <c r="C288" s="41"/>
      <c r="D288" s="42"/>
      <c r="E288" s="74"/>
      <c r="F288" s="43"/>
      <c r="G288" s="44"/>
      <c r="H288" s="45"/>
      <c r="I288" s="44"/>
      <c r="J288" s="47">
        <f>SUM(J290:J317)</f>
        <v>0</v>
      </c>
      <c r="K288" s="45"/>
      <c r="L288" s="44"/>
      <c r="M288" s="47">
        <f>SUM(M290:M317)</f>
        <v>0</v>
      </c>
      <c r="N288" s="45"/>
    </row>
    <row r="289" spans="1:14 16383:16384" s="77" customFormat="1" ht="15">
      <c r="A289" s="49" t="s">
        <v>537</v>
      </c>
      <c r="B289" s="79" t="s">
        <v>538</v>
      </c>
      <c r="C289" s="51"/>
      <c r="D289" s="52"/>
      <c r="E289" s="75"/>
      <c r="F289" s="53"/>
      <c r="G289" s="54"/>
      <c r="H289" s="55"/>
      <c r="I289" s="54"/>
      <c r="J289" s="57"/>
      <c r="K289" s="55"/>
      <c r="L289" s="54"/>
      <c r="M289" s="57"/>
      <c r="N289" s="55"/>
      <c r="XFC289"/>
      <c r="XFD289"/>
    </row>
    <row r="290" spans="1:14 16383:16384" ht="36">
      <c r="A290" s="58" t="s">
        <v>539</v>
      </c>
      <c r="B290" s="76" t="s">
        <v>540</v>
      </c>
      <c r="C290" s="60" t="s">
        <v>175</v>
      </c>
      <c r="D290" s="61">
        <v>13</v>
      </c>
      <c r="E290" s="62">
        <v>133.932008</v>
      </c>
      <c r="F290" s="63">
        <v>0</v>
      </c>
      <c r="G290" s="64">
        <f t="shared" ref="G290:G295" si="67">F290*E290</f>
        <v>0</v>
      </c>
      <c r="H290" s="65">
        <f t="shared" ref="H290:H295" si="68">F290/D290</f>
        <v>0</v>
      </c>
      <c r="I290" s="61">
        <f>IFERROR(VLOOKUP(A290,'MEMO CALCULO 04'!$B$2:$E$508,4,0),0)</f>
        <v>0</v>
      </c>
      <c r="J290" s="66">
        <f t="shared" ref="J290:J295" si="69">I290*E290</f>
        <v>0</v>
      </c>
      <c r="K290" s="65">
        <f t="shared" ref="K290:K295" si="70">I290/D290</f>
        <v>0</v>
      </c>
      <c r="L290" s="67">
        <f>F290+I290</f>
        <v>0</v>
      </c>
      <c r="M290" s="68">
        <f>G290+J290</f>
        <v>0</v>
      </c>
      <c r="N290" s="69">
        <f>H290+K290</f>
        <v>0</v>
      </c>
    </row>
    <row r="291" spans="1:14 16383:16384" ht="36">
      <c r="A291" s="58" t="s">
        <v>541</v>
      </c>
      <c r="B291" s="76" t="s">
        <v>542</v>
      </c>
      <c r="C291" s="60" t="s">
        <v>199</v>
      </c>
      <c r="D291" s="61">
        <v>3</v>
      </c>
      <c r="E291" s="62">
        <v>354.77551899999997</v>
      </c>
      <c r="F291" s="63">
        <v>0</v>
      </c>
      <c r="G291" s="64">
        <f t="shared" si="67"/>
        <v>0</v>
      </c>
      <c r="H291" s="65">
        <f t="shared" si="68"/>
        <v>0</v>
      </c>
      <c r="I291" s="61">
        <f>IFERROR(VLOOKUP(A291,'MEMO CALCULO 04'!$B$2:$E$508,4,0),0)</f>
        <v>0</v>
      </c>
      <c r="J291" s="66">
        <f t="shared" si="69"/>
        <v>0</v>
      </c>
      <c r="K291" s="65">
        <f t="shared" si="70"/>
        <v>0</v>
      </c>
      <c r="L291" s="67">
        <f>F291+I291</f>
        <v>0</v>
      </c>
      <c r="M291" s="68">
        <f>G291+J291</f>
        <v>0</v>
      </c>
      <c r="N291" s="69">
        <f>H291+K291</f>
        <v>0</v>
      </c>
      <c r="XFC291" s="77"/>
      <c r="XFD291" s="77"/>
    </row>
    <row r="292" spans="1:14 16383:16384" ht="48">
      <c r="A292" s="58" t="s">
        <v>543</v>
      </c>
      <c r="B292" s="76" t="s">
        <v>544</v>
      </c>
      <c r="C292" s="60" t="s">
        <v>175</v>
      </c>
      <c r="D292" s="61">
        <v>1</v>
      </c>
      <c r="E292" s="62">
        <v>718.31923099999995</v>
      </c>
      <c r="F292" s="63">
        <v>0</v>
      </c>
      <c r="G292" s="64">
        <f t="shared" si="67"/>
        <v>0</v>
      </c>
      <c r="H292" s="65">
        <f t="shared" si="68"/>
        <v>0</v>
      </c>
      <c r="I292" s="61">
        <f>IFERROR(VLOOKUP(A292,'MEMO CALCULO 04'!$B$2:$E$508,4,0),0)</f>
        <v>0</v>
      </c>
      <c r="J292" s="66">
        <f t="shared" si="69"/>
        <v>0</v>
      </c>
      <c r="K292" s="65">
        <f t="shared" si="70"/>
        <v>0</v>
      </c>
      <c r="L292" s="67">
        <f>F292+I292</f>
        <v>0</v>
      </c>
      <c r="M292" s="68">
        <f>G292+J292</f>
        <v>0</v>
      </c>
      <c r="N292" s="69">
        <f>H292+K292</f>
        <v>0</v>
      </c>
    </row>
    <row r="293" spans="1:14 16383:16384" ht="48">
      <c r="A293" s="58" t="s">
        <v>545</v>
      </c>
      <c r="B293" s="76" t="s">
        <v>546</v>
      </c>
      <c r="C293" s="60" t="s">
        <v>199</v>
      </c>
      <c r="D293" s="61">
        <v>7</v>
      </c>
      <c r="E293" s="62">
        <v>711.61773900000003</v>
      </c>
      <c r="F293" s="63">
        <v>0</v>
      </c>
      <c r="G293" s="64">
        <f t="shared" si="67"/>
        <v>0</v>
      </c>
      <c r="H293" s="65">
        <f t="shared" si="68"/>
        <v>0</v>
      </c>
      <c r="I293" s="61">
        <f>IFERROR(VLOOKUP(A293,'MEMO CALCULO 04'!$B$2:$E$508,4,0),0)</f>
        <v>0</v>
      </c>
      <c r="J293" s="66">
        <f t="shared" si="69"/>
        <v>0</v>
      </c>
      <c r="K293" s="65">
        <f t="shared" si="70"/>
        <v>0</v>
      </c>
      <c r="L293" s="67">
        <f>F293+I293</f>
        <v>0</v>
      </c>
      <c r="M293" s="68">
        <f>G293+J293</f>
        <v>0</v>
      </c>
      <c r="N293" s="69">
        <f>H293+K293</f>
        <v>0</v>
      </c>
    </row>
    <row r="294" spans="1:14 16383:16384" ht="36">
      <c r="A294" s="58" t="s">
        <v>547</v>
      </c>
      <c r="B294" s="76" t="s">
        <v>548</v>
      </c>
      <c r="C294" s="60" t="s">
        <v>199</v>
      </c>
      <c r="D294" s="61">
        <v>18</v>
      </c>
      <c r="E294" s="62">
        <v>71.466275999999993</v>
      </c>
      <c r="F294" s="63">
        <v>0</v>
      </c>
      <c r="G294" s="64">
        <f t="shared" si="67"/>
        <v>0</v>
      </c>
      <c r="H294" s="65">
        <f t="shared" si="68"/>
        <v>0</v>
      </c>
      <c r="I294" s="61">
        <f>IFERROR(VLOOKUP(A294,'MEMO CALCULO 04'!$B$2:$E$508,4,0),0)</f>
        <v>0</v>
      </c>
      <c r="J294" s="66">
        <f t="shared" si="69"/>
        <v>0</v>
      </c>
      <c r="K294" s="65">
        <f t="shared" si="70"/>
        <v>0</v>
      </c>
      <c r="L294" s="67">
        <f>F294+I294</f>
        <v>0</v>
      </c>
      <c r="M294" s="68">
        <f>G294+J294</f>
        <v>0</v>
      </c>
      <c r="N294" s="69">
        <f>H294+K294</f>
        <v>0</v>
      </c>
    </row>
    <row r="295" spans="1:14 16383:16384" ht="24">
      <c r="A295" s="58" t="s">
        <v>549</v>
      </c>
      <c r="B295" s="76" t="s">
        <v>550</v>
      </c>
      <c r="C295" s="60" t="s">
        <v>199</v>
      </c>
      <c r="D295" s="61">
        <v>7</v>
      </c>
      <c r="E295" s="62">
        <v>41.480767999999998</v>
      </c>
      <c r="F295" s="63">
        <v>0</v>
      </c>
      <c r="G295" s="64">
        <f t="shared" si="67"/>
        <v>0</v>
      </c>
      <c r="H295" s="65">
        <f t="shared" si="68"/>
        <v>0</v>
      </c>
      <c r="I295" s="61">
        <f>IFERROR(VLOOKUP(A295,'MEMO CALCULO 04'!$B$2:$E$508,4,0),0)</f>
        <v>0</v>
      </c>
      <c r="J295" s="66">
        <f t="shared" si="69"/>
        <v>0</v>
      </c>
      <c r="K295" s="65">
        <f t="shared" si="70"/>
        <v>0</v>
      </c>
      <c r="L295" s="67">
        <f>F295+I295</f>
        <v>0</v>
      </c>
      <c r="M295" s="68">
        <f>G295+J295</f>
        <v>0</v>
      </c>
      <c r="N295" s="69">
        <f>H295+K295</f>
        <v>0</v>
      </c>
    </row>
    <row r="296" spans="1:14 16383:16384" s="77" customFormat="1" ht="15">
      <c r="A296" s="49" t="s">
        <v>551</v>
      </c>
      <c r="B296" s="79" t="s">
        <v>552</v>
      </c>
      <c r="C296" s="51"/>
      <c r="D296" s="52"/>
      <c r="E296" s="75"/>
      <c r="F296" s="53"/>
      <c r="G296" s="54"/>
      <c r="H296" s="55"/>
      <c r="I296" s="54"/>
      <c r="J296" s="57"/>
      <c r="K296" s="55"/>
      <c r="L296" s="54"/>
      <c r="M296" s="57"/>
      <c r="N296" s="55"/>
      <c r="XFC296"/>
      <c r="XFD296"/>
    </row>
    <row r="297" spans="1:14 16383:16384" ht="24">
      <c r="A297" s="58" t="s">
        <v>553</v>
      </c>
      <c r="B297" s="76" t="s">
        <v>554</v>
      </c>
      <c r="C297" s="60" t="s">
        <v>196</v>
      </c>
      <c r="D297" s="61">
        <v>11</v>
      </c>
      <c r="E297" s="62">
        <v>445.25788999999997</v>
      </c>
      <c r="F297" s="63">
        <v>0</v>
      </c>
      <c r="G297" s="64">
        <f>F297*E297</f>
        <v>0</v>
      </c>
      <c r="H297" s="65">
        <f>F297/D297</f>
        <v>0</v>
      </c>
      <c r="I297" s="61">
        <f>IFERROR(VLOOKUP(A297,'MEMO CALCULO 04'!$B$2:$E$508,4,0),0)</f>
        <v>0</v>
      </c>
      <c r="J297" s="66">
        <f>I297*E297</f>
        <v>0</v>
      </c>
      <c r="K297" s="65">
        <f>I297/D297</f>
        <v>0</v>
      </c>
      <c r="L297" s="67">
        <f>F297+I297</f>
        <v>0</v>
      </c>
      <c r="M297" s="68">
        <f>G297+J297</f>
        <v>0</v>
      </c>
      <c r="N297" s="69">
        <f>H297+K297</f>
        <v>0</v>
      </c>
    </row>
    <row r="298" spans="1:14 16383:16384" s="77" customFormat="1" ht="15">
      <c r="A298" s="49" t="s">
        <v>555</v>
      </c>
      <c r="B298" s="79" t="s">
        <v>556</v>
      </c>
      <c r="C298" s="51"/>
      <c r="D298" s="52"/>
      <c r="E298" s="75"/>
      <c r="F298" s="53"/>
      <c r="G298" s="54"/>
      <c r="H298" s="55"/>
      <c r="I298" s="54"/>
      <c r="J298" s="57"/>
      <c r="K298" s="55"/>
      <c r="L298" s="54"/>
      <c r="M298" s="57"/>
      <c r="N298" s="55"/>
      <c r="XFC298"/>
      <c r="XFD298"/>
    </row>
    <row r="299" spans="1:14 16383:16384" ht="24">
      <c r="A299" s="58" t="s">
        <v>557</v>
      </c>
      <c r="B299" s="76" t="s">
        <v>558</v>
      </c>
      <c r="C299" s="60" t="s">
        <v>199</v>
      </c>
      <c r="D299" s="61">
        <v>1</v>
      </c>
      <c r="E299" s="62">
        <v>73.691953999999996</v>
      </c>
      <c r="F299" s="63">
        <v>0</v>
      </c>
      <c r="G299" s="64">
        <f t="shared" ref="G299:G307" si="71">F299*E299</f>
        <v>0</v>
      </c>
      <c r="H299" s="65">
        <f t="shared" ref="H299:H307" si="72">F299/D299</f>
        <v>0</v>
      </c>
      <c r="I299" s="61">
        <f>IFERROR(VLOOKUP(A299,'MEMO CALCULO 04'!$B$2:$E$508,4,0),0)</f>
        <v>0</v>
      </c>
      <c r="J299" s="66">
        <f t="shared" ref="J299:J307" si="73">I299*E299</f>
        <v>0</v>
      </c>
      <c r="K299" s="65">
        <f t="shared" ref="K299:K307" si="74">I299/D299</f>
        <v>0</v>
      </c>
      <c r="L299" s="67">
        <f>F299+I299</f>
        <v>0</v>
      </c>
      <c r="M299" s="68">
        <f>G299+J299</f>
        <v>0</v>
      </c>
      <c r="N299" s="69">
        <f>H299+K299</f>
        <v>0</v>
      </c>
    </row>
    <row r="300" spans="1:14 16383:16384" ht="24">
      <c r="A300" s="58" t="s">
        <v>559</v>
      </c>
      <c r="B300" s="76" t="s">
        <v>560</v>
      </c>
      <c r="C300" s="60" t="s">
        <v>199</v>
      </c>
      <c r="D300" s="61">
        <v>16</v>
      </c>
      <c r="E300" s="62">
        <v>256.98020600000001</v>
      </c>
      <c r="F300" s="63">
        <v>0</v>
      </c>
      <c r="G300" s="64">
        <f t="shared" si="71"/>
        <v>0</v>
      </c>
      <c r="H300" s="65">
        <f t="shared" si="72"/>
        <v>0</v>
      </c>
      <c r="I300" s="61">
        <f>IFERROR(VLOOKUP(A300,'MEMO CALCULO 04'!$B$2:$E$508,4,0),0)</f>
        <v>0</v>
      </c>
      <c r="J300" s="66">
        <f t="shared" si="73"/>
        <v>0</v>
      </c>
      <c r="K300" s="65">
        <f t="shared" si="74"/>
        <v>0</v>
      </c>
      <c r="L300" s="67">
        <f>F300+I300</f>
        <v>0</v>
      </c>
      <c r="M300" s="68">
        <f>G300+J300</f>
        <v>0</v>
      </c>
      <c r="N300" s="69">
        <f>H300+K300</f>
        <v>0</v>
      </c>
    </row>
    <row r="301" spans="1:14 16383:16384" ht="36">
      <c r="A301" s="58" t="s">
        <v>561</v>
      </c>
      <c r="B301" s="76" t="s">
        <v>562</v>
      </c>
      <c r="C301" s="60" t="s">
        <v>64</v>
      </c>
      <c r="D301" s="61">
        <v>3</v>
      </c>
      <c r="E301" s="62">
        <v>97.073802000000001</v>
      </c>
      <c r="F301" s="63">
        <v>0</v>
      </c>
      <c r="G301" s="64">
        <f t="shared" si="71"/>
        <v>0</v>
      </c>
      <c r="H301" s="65">
        <f t="shared" si="72"/>
        <v>0</v>
      </c>
      <c r="I301" s="61">
        <f>IFERROR(VLOOKUP(A301,'MEMO CALCULO 04'!$B$2:$E$508,4,0),0)</f>
        <v>0</v>
      </c>
      <c r="J301" s="66">
        <f t="shared" si="73"/>
        <v>0</v>
      </c>
      <c r="K301" s="65">
        <f t="shared" si="74"/>
        <v>0</v>
      </c>
      <c r="L301" s="67">
        <f>F301+I301</f>
        <v>0</v>
      </c>
      <c r="M301" s="68">
        <f>G301+J301</f>
        <v>0</v>
      </c>
      <c r="N301" s="69">
        <f>H301+K301</f>
        <v>0</v>
      </c>
    </row>
    <row r="302" spans="1:14 16383:16384" ht="24">
      <c r="A302" s="58" t="s">
        <v>563</v>
      </c>
      <c r="B302" s="76" t="s">
        <v>564</v>
      </c>
      <c r="C302" s="60" t="s">
        <v>199</v>
      </c>
      <c r="D302" s="61">
        <v>1</v>
      </c>
      <c r="E302" s="62">
        <v>41.957698999999998</v>
      </c>
      <c r="F302" s="63">
        <v>0</v>
      </c>
      <c r="G302" s="64">
        <f t="shared" si="71"/>
        <v>0</v>
      </c>
      <c r="H302" s="65">
        <f t="shared" si="72"/>
        <v>0</v>
      </c>
      <c r="I302" s="61">
        <f>IFERROR(VLOOKUP(A302,'MEMO CALCULO 04'!$B$2:$E$508,4,0),0)</f>
        <v>0</v>
      </c>
      <c r="J302" s="66">
        <f t="shared" si="73"/>
        <v>0</v>
      </c>
      <c r="K302" s="65">
        <f t="shared" si="74"/>
        <v>0</v>
      </c>
      <c r="L302" s="67">
        <f>F302+I302</f>
        <v>0</v>
      </c>
      <c r="M302" s="68">
        <f>G302+J302</f>
        <v>0</v>
      </c>
      <c r="N302" s="69">
        <f>H302+K302</f>
        <v>0</v>
      </c>
    </row>
    <row r="303" spans="1:14 16383:16384" ht="24">
      <c r="A303" s="58" t="s">
        <v>565</v>
      </c>
      <c r="B303" s="76" t="s">
        <v>566</v>
      </c>
      <c r="C303" s="60" t="s">
        <v>199</v>
      </c>
      <c r="D303" s="61">
        <v>3</v>
      </c>
      <c r="E303" s="62">
        <v>64.935990000000004</v>
      </c>
      <c r="F303" s="63">
        <v>0</v>
      </c>
      <c r="G303" s="64">
        <f t="shared" si="71"/>
        <v>0</v>
      </c>
      <c r="H303" s="65">
        <f t="shared" si="72"/>
        <v>0</v>
      </c>
      <c r="I303" s="61">
        <f>IFERROR(VLOOKUP(A303,'MEMO CALCULO 04'!$B$2:$E$508,4,0),0)</f>
        <v>0</v>
      </c>
      <c r="J303" s="66">
        <f t="shared" si="73"/>
        <v>0</v>
      </c>
      <c r="K303" s="65">
        <f t="shared" si="74"/>
        <v>0</v>
      </c>
      <c r="L303" s="67">
        <f>F303+I303</f>
        <v>0</v>
      </c>
      <c r="M303" s="68">
        <f>G303+J303</f>
        <v>0</v>
      </c>
      <c r="N303" s="69">
        <f>H303+K303</f>
        <v>0</v>
      </c>
    </row>
    <row r="304" spans="1:14 16383:16384" ht="24">
      <c r="A304" s="58" t="s">
        <v>567</v>
      </c>
      <c r="B304" s="76" t="s">
        <v>568</v>
      </c>
      <c r="C304" s="60" t="s">
        <v>199</v>
      </c>
      <c r="D304" s="61">
        <v>2</v>
      </c>
      <c r="E304" s="62">
        <v>112.078785</v>
      </c>
      <c r="F304" s="63">
        <v>0</v>
      </c>
      <c r="G304" s="64">
        <f t="shared" si="71"/>
        <v>0</v>
      </c>
      <c r="H304" s="65">
        <f t="shared" si="72"/>
        <v>0</v>
      </c>
      <c r="I304" s="61">
        <f>IFERROR(VLOOKUP(A304,'MEMO CALCULO 04'!$B$2:$E$508,4,0),0)</f>
        <v>0</v>
      </c>
      <c r="J304" s="66">
        <f t="shared" si="73"/>
        <v>0</v>
      </c>
      <c r="K304" s="65">
        <f t="shared" si="74"/>
        <v>0</v>
      </c>
      <c r="L304" s="67">
        <f>F304+I304</f>
        <v>0</v>
      </c>
      <c r="M304" s="68">
        <f>G304+J304</f>
        <v>0</v>
      </c>
      <c r="N304" s="69">
        <f>H304+K304</f>
        <v>0</v>
      </c>
    </row>
    <row r="305" spans="1:14 16383:16384" ht="36">
      <c r="A305" s="58" t="s">
        <v>569</v>
      </c>
      <c r="B305" s="76" t="s">
        <v>570</v>
      </c>
      <c r="C305" s="60" t="s">
        <v>199</v>
      </c>
      <c r="D305" s="61">
        <v>24</v>
      </c>
      <c r="E305" s="62">
        <v>99.813097999999997</v>
      </c>
      <c r="F305" s="63">
        <v>0</v>
      </c>
      <c r="G305" s="64">
        <f t="shared" si="71"/>
        <v>0</v>
      </c>
      <c r="H305" s="65">
        <f t="shared" si="72"/>
        <v>0</v>
      </c>
      <c r="I305" s="61">
        <f>IFERROR(VLOOKUP(A305,'MEMO CALCULO 04'!$B$2:$E$508,4,0),0)</f>
        <v>0</v>
      </c>
      <c r="J305" s="66">
        <f t="shared" si="73"/>
        <v>0</v>
      </c>
      <c r="K305" s="65">
        <f t="shared" si="74"/>
        <v>0</v>
      </c>
      <c r="L305" s="67">
        <f>F305+I305</f>
        <v>0</v>
      </c>
      <c r="M305" s="68">
        <f>G305+J305</f>
        <v>0</v>
      </c>
      <c r="N305" s="69">
        <f>H305+K305</f>
        <v>0</v>
      </c>
    </row>
    <row r="306" spans="1:14 16383:16384" ht="24">
      <c r="A306" s="58" t="s">
        <v>571</v>
      </c>
      <c r="B306" s="76" t="s">
        <v>572</v>
      </c>
      <c r="C306" s="60" t="s">
        <v>199</v>
      </c>
      <c r="D306" s="61">
        <v>1</v>
      </c>
      <c r="E306" s="62">
        <v>35.023856000000002</v>
      </c>
      <c r="F306" s="63">
        <v>0</v>
      </c>
      <c r="G306" s="64">
        <f t="shared" si="71"/>
        <v>0</v>
      </c>
      <c r="H306" s="65">
        <f t="shared" si="72"/>
        <v>0</v>
      </c>
      <c r="I306" s="61">
        <f>IFERROR(VLOOKUP(A306,'MEMO CALCULO 04'!$B$2:$E$508,4,0),0)</f>
        <v>0</v>
      </c>
      <c r="J306" s="66">
        <f t="shared" si="73"/>
        <v>0</v>
      </c>
      <c r="K306" s="65">
        <f t="shared" si="74"/>
        <v>0</v>
      </c>
      <c r="L306" s="67">
        <f>F306+I306</f>
        <v>0</v>
      </c>
      <c r="M306" s="68">
        <f>G306+J306</f>
        <v>0</v>
      </c>
      <c r="N306" s="69">
        <f>H306+K306</f>
        <v>0</v>
      </c>
    </row>
    <row r="307" spans="1:14 16383:16384" ht="36">
      <c r="A307" s="58" t="s">
        <v>573</v>
      </c>
      <c r="B307" s="76" t="s">
        <v>574</v>
      </c>
      <c r="C307" s="60" t="s">
        <v>199</v>
      </c>
      <c r="D307" s="61">
        <v>2</v>
      </c>
      <c r="E307" s="62">
        <v>94.762521000000007</v>
      </c>
      <c r="F307" s="63">
        <v>0</v>
      </c>
      <c r="G307" s="64">
        <f t="shared" si="71"/>
        <v>0</v>
      </c>
      <c r="H307" s="65">
        <f t="shared" si="72"/>
        <v>0</v>
      </c>
      <c r="I307" s="61">
        <f>IFERROR(VLOOKUP(A307,'MEMO CALCULO 04'!$B$2:$E$508,4,0),0)</f>
        <v>0</v>
      </c>
      <c r="J307" s="66">
        <f t="shared" si="73"/>
        <v>0</v>
      </c>
      <c r="K307" s="65">
        <f t="shared" si="74"/>
        <v>0</v>
      </c>
      <c r="L307" s="67">
        <f>F307+I307</f>
        <v>0</v>
      </c>
      <c r="M307" s="68">
        <f>G307+J307</f>
        <v>0</v>
      </c>
      <c r="N307" s="69">
        <f>H307+K307</f>
        <v>0</v>
      </c>
    </row>
    <row r="308" spans="1:14 16383:16384" s="77" customFormat="1" ht="15">
      <c r="A308" s="49" t="s">
        <v>575</v>
      </c>
      <c r="B308" s="79" t="s">
        <v>576</v>
      </c>
      <c r="C308" s="51"/>
      <c r="D308" s="52"/>
      <c r="E308" s="75"/>
      <c r="F308" s="53"/>
      <c r="G308" s="54"/>
      <c r="H308" s="55"/>
      <c r="I308" s="54"/>
      <c r="J308" s="57"/>
      <c r="K308" s="55"/>
      <c r="L308" s="54"/>
      <c r="M308" s="57"/>
      <c r="N308" s="55"/>
      <c r="XFC308"/>
      <c r="XFD308"/>
    </row>
    <row r="309" spans="1:14 16383:16384" ht="36">
      <c r="A309" s="58" t="s">
        <v>577</v>
      </c>
      <c r="B309" s="76" t="s">
        <v>578</v>
      </c>
      <c r="C309" s="60" t="s">
        <v>199</v>
      </c>
      <c r="D309" s="61">
        <v>4</v>
      </c>
      <c r="E309" s="62">
        <v>441.49135799999999</v>
      </c>
      <c r="F309" s="63">
        <v>0</v>
      </c>
      <c r="G309" s="64">
        <f t="shared" ref="G309:G317" si="75">F309*E309</f>
        <v>0</v>
      </c>
      <c r="H309" s="65">
        <f t="shared" ref="H309:H317" si="76">F309/D309</f>
        <v>0</v>
      </c>
      <c r="I309" s="61">
        <f>IFERROR(VLOOKUP(A309,'MEMO CALCULO 04'!$B$2:$E$508,4,0),0)</f>
        <v>0</v>
      </c>
      <c r="J309" s="66">
        <f t="shared" ref="J309:J317" si="77">I309*E309</f>
        <v>0</v>
      </c>
      <c r="K309" s="65">
        <f t="shared" ref="K309:K317" si="78">I309/D309</f>
        <v>0</v>
      </c>
      <c r="L309" s="67">
        <f>F309+I309</f>
        <v>0</v>
      </c>
      <c r="M309" s="68">
        <f>G309+J309</f>
        <v>0</v>
      </c>
      <c r="N309" s="69">
        <f>H309+K309</f>
        <v>0</v>
      </c>
    </row>
    <row r="310" spans="1:14 16383:16384" ht="24">
      <c r="A310" s="58" t="s">
        <v>579</v>
      </c>
      <c r="B310" s="76" t="s">
        <v>580</v>
      </c>
      <c r="C310" s="60" t="s">
        <v>64</v>
      </c>
      <c r="D310" s="61">
        <v>1</v>
      </c>
      <c r="E310" s="62">
        <v>222.07864000000001</v>
      </c>
      <c r="F310" s="63">
        <v>0</v>
      </c>
      <c r="G310" s="64">
        <f t="shared" si="75"/>
        <v>0</v>
      </c>
      <c r="H310" s="65">
        <f t="shared" si="76"/>
        <v>0</v>
      </c>
      <c r="I310" s="61">
        <f>IFERROR(VLOOKUP(A310,'MEMO CALCULO 04'!$B$2:$E$508,4,0),0)</f>
        <v>0</v>
      </c>
      <c r="J310" s="66">
        <f t="shared" si="77"/>
        <v>0</v>
      </c>
      <c r="K310" s="65">
        <f t="shared" si="78"/>
        <v>0</v>
      </c>
      <c r="L310" s="67">
        <f>F310+I310</f>
        <v>0</v>
      </c>
      <c r="M310" s="68">
        <f>G310+J310</f>
        <v>0</v>
      </c>
      <c r="N310" s="69">
        <f>H310+K310</f>
        <v>0</v>
      </c>
    </row>
    <row r="311" spans="1:14 16383:16384" ht="24">
      <c r="A311" s="58" t="s">
        <v>581</v>
      </c>
      <c r="B311" s="76" t="s">
        <v>582</v>
      </c>
      <c r="C311" s="60" t="s">
        <v>64</v>
      </c>
      <c r="D311" s="61">
        <v>2</v>
      </c>
      <c r="E311" s="62">
        <v>161.459487</v>
      </c>
      <c r="F311" s="63">
        <v>0</v>
      </c>
      <c r="G311" s="64">
        <f t="shared" si="75"/>
        <v>0</v>
      </c>
      <c r="H311" s="65">
        <f t="shared" si="76"/>
        <v>0</v>
      </c>
      <c r="I311" s="61">
        <f>IFERROR(VLOOKUP(A311,'MEMO CALCULO 04'!$B$2:$E$508,4,0),0)</f>
        <v>0</v>
      </c>
      <c r="J311" s="66">
        <f t="shared" si="77"/>
        <v>0</v>
      </c>
      <c r="K311" s="65">
        <f t="shared" si="78"/>
        <v>0</v>
      </c>
      <c r="L311" s="67">
        <f>F311+I311</f>
        <v>0</v>
      </c>
      <c r="M311" s="68">
        <f>G311+J311</f>
        <v>0</v>
      </c>
      <c r="N311" s="69">
        <f>H311+K311</f>
        <v>0</v>
      </c>
    </row>
    <row r="312" spans="1:14 16383:16384" ht="36">
      <c r="A312" s="58" t="s">
        <v>583</v>
      </c>
      <c r="B312" s="76" t="s">
        <v>584</v>
      </c>
      <c r="C312" s="60" t="s">
        <v>585</v>
      </c>
      <c r="D312" s="61">
        <v>24</v>
      </c>
      <c r="E312" s="62">
        <v>288.677774</v>
      </c>
      <c r="F312" s="63">
        <v>0</v>
      </c>
      <c r="G312" s="64">
        <f t="shared" si="75"/>
        <v>0</v>
      </c>
      <c r="H312" s="65">
        <f t="shared" si="76"/>
        <v>0</v>
      </c>
      <c r="I312" s="61">
        <f>IFERROR(VLOOKUP(A312,'MEMO CALCULO 04'!$B$2:$E$508,4,0),0)</f>
        <v>0</v>
      </c>
      <c r="J312" s="66">
        <f t="shared" si="77"/>
        <v>0</v>
      </c>
      <c r="K312" s="65">
        <f t="shared" si="78"/>
        <v>0</v>
      </c>
      <c r="L312" s="67">
        <f>F312+I312</f>
        <v>0</v>
      </c>
      <c r="M312" s="68">
        <f>G312+J312</f>
        <v>0</v>
      </c>
      <c r="N312" s="69">
        <f>H312+K312</f>
        <v>0</v>
      </c>
    </row>
    <row r="313" spans="1:14 16383:16384" ht="36">
      <c r="A313" s="58" t="s">
        <v>586</v>
      </c>
      <c r="B313" s="76" t="s">
        <v>587</v>
      </c>
      <c r="C313" s="60" t="s">
        <v>199</v>
      </c>
      <c r="D313" s="61">
        <v>8</v>
      </c>
      <c r="E313" s="62">
        <v>319.22581600000001</v>
      </c>
      <c r="F313" s="63">
        <v>0</v>
      </c>
      <c r="G313" s="64">
        <f t="shared" si="75"/>
        <v>0</v>
      </c>
      <c r="H313" s="65">
        <f t="shared" si="76"/>
        <v>0</v>
      </c>
      <c r="I313" s="61">
        <f>IFERROR(VLOOKUP(A313,'MEMO CALCULO 04'!$B$2:$E$508,4,0),0)</f>
        <v>0</v>
      </c>
      <c r="J313" s="66">
        <f t="shared" si="77"/>
        <v>0</v>
      </c>
      <c r="K313" s="65">
        <f t="shared" si="78"/>
        <v>0</v>
      </c>
      <c r="L313" s="67">
        <f>F313+I313</f>
        <v>0</v>
      </c>
      <c r="M313" s="68">
        <f>G313+J313</f>
        <v>0</v>
      </c>
      <c r="N313" s="69">
        <f>H313+K313</f>
        <v>0</v>
      </c>
    </row>
    <row r="314" spans="1:14 16383:16384" ht="36">
      <c r="A314" s="58" t="s">
        <v>588</v>
      </c>
      <c r="B314" s="76" t="s">
        <v>589</v>
      </c>
      <c r="C314" s="60" t="s">
        <v>199</v>
      </c>
      <c r="D314" s="61">
        <v>3</v>
      </c>
      <c r="E314" s="62">
        <v>549.644634</v>
      </c>
      <c r="F314" s="63">
        <v>0</v>
      </c>
      <c r="G314" s="64">
        <f t="shared" si="75"/>
        <v>0</v>
      </c>
      <c r="H314" s="65">
        <f t="shared" si="76"/>
        <v>0</v>
      </c>
      <c r="I314" s="61">
        <f>IFERROR(VLOOKUP(A314,'MEMO CALCULO 04'!$B$2:$E$508,4,0),0)</f>
        <v>0</v>
      </c>
      <c r="J314" s="66">
        <f t="shared" si="77"/>
        <v>0</v>
      </c>
      <c r="K314" s="65">
        <f t="shared" si="78"/>
        <v>0</v>
      </c>
      <c r="L314" s="67">
        <f>F314+I314</f>
        <v>0</v>
      </c>
      <c r="M314" s="68">
        <f>G314+J314</f>
        <v>0</v>
      </c>
      <c r="N314" s="69">
        <f>H314+K314</f>
        <v>0</v>
      </c>
    </row>
    <row r="315" spans="1:14 16383:16384" ht="24">
      <c r="A315" s="58" t="s">
        <v>590</v>
      </c>
      <c r="B315" s="76" t="s">
        <v>591</v>
      </c>
      <c r="C315" s="60" t="s">
        <v>199</v>
      </c>
      <c r="D315" s="61">
        <v>3</v>
      </c>
      <c r="E315" s="62">
        <v>616.58618000000001</v>
      </c>
      <c r="F315" s="63">
        <v>0</v>
      </c>
      <c r="G315" s="64">
        <f t="shared" si="75"/>
        <v>0</v>
      </c>
      <c r="H315" s="65">
        <f t="shared" si="76"/>
        <v>0</v>
      </c>
      <c r="I315" s="61">
        <f>IFERROR(VLOOKUP(A315,'MEMO CALCULO 04'!$B$2:$E$508,4,0),0)</f>
        <v>0</v>
      </c>
      <c r="J315" s="66">
        <f t="shared" si="77"/>
        <v>0</v>
      </c>
      <c r="K315" s="65">
        <f t="shared" si="78"/>
        <v>0</v>
      </c>
      <c r="L315" s="67">
        <f>F315+I315</f>
        <v>0</v>
      </c>
      <c r="M315" s="68">
        <f>G315+J315</f>
        <v>0</v>
      </c>
      <c r="N315" s="69">
        <f>H315+K315</f>
        <v>0</v>
      </c>
    </row>
    <row r="316" spans="1:14 16383:16384" ht="24">
      <c r="A316" s="58" t="s">
        <v>592</v>
      </c>
      <c r="B316" s="76" t="s">
        <v>593</v>
      </c>
      <c r="C316" s="60" t="s">
        <v>199</v>
      </c>
      <c r="D316" s="61">
        <v>2</v>
      </c>
      <c r="E316" s="62">
        <v>1135.0101770000001</v>
      </c>
      <c r="F316" s="63">
        <v>0</v>
      </c>
      <c r="G316" s="64">
        <f t="shared" si="75"/>
        <v>0</v>
      </c>
      <c r="H316" s="65">
        <f t="shared" si="76"/>
        <v>0</v>
      </c>
      <c r="I316" s="61">
        <f>IFERROR(VLOOKUP(A316,'MEMO CALCULO 04'!$B$2:$E$508,4,0),0)</f>
        <v>0</v>
      </c>
      <c r="J316" s="66">
        <f t="shared" si="77"/>
        <v>0</v>
      </c>
      <c r="K316" s="65">
        <f t="shared" si="78"/>
        <v>0</v>
      </c>
      <c r="L316" s="67">
        <f>F316+I316</f>
        <v>0</v>
      </c>
      <c r="M316" s="68">
        <f>G316+J316</f>
        <v>0</v>
      </c>
      <c r="N316" s="69">
        <f>H316+K316</f>
        <v>0</v>
      </c>
    </row>
    <row r="317" spans="1:14 16383:16384" ht="24">
      <c r="A317" s="58" t="s">
        <v>594</v>
      </c>
      <c r="B317" s="76" t="s">
        <v>595</v>
      </c>
      <c r="C317" s="60" t="s">
        <v>199</v>
      </c>
      <c r="D317" s="61">
        <v>3</v>
      </c>
      <c r="E317" s="62">
        <v>85.676373999999996</v>
      </c>
      <c r="F317" s="63">
        <v>0</v>
      </c>
      <c r="G317" s="64">
        <f t="shared" si="75"/>
        <v>0</v>
      </c>
      <c r="H317" s="65">
        <f t="shared" si="76"/>
        <v>0</v>
      </c>
      <c r="I317" s="61">
        <f>IFERROR(VLOOKUP(A317,'MEMO CALCULO 04'!$B$2:$E$508,4,0),0)</f>
        <v>0</v>
      </c>
      <c r="J317" s="66">
        <f t="shared" si="77"/>
        <v>0</v>
      </c>
      <c r="K317" s="65">
        <f t="shared" si="78"/>
        <v>0</v>
      </c>
      <c r="L317" s="67">
        <f>F317+I317</f>
        <v>0</v>
      </c>
      <c r="M317" s="68">
        <f>G317+J317</f>
        <v>0</v>
      </c>
      <c r="N317" s="69">
        <f>H317+K317</f>
        <v>0</v>
      </c>
    </row>
    <row r="318" spans="1:14 16383:16384" ht="15">
      <c r="A318" s="39">
        <v>18</v>
      </c>
      <c r="B318" s="40" t="s">
        <v>596</v>
      </c>
      <c r="C318" s="41"/>
      <c r="D318" s="42"/>
      <c r="E318" s="74"/>
      <c r="F318" s="43"/>
      <c r="G318" s="44"/>
      <c r="H318" s="45"/>
      <c r="I318" s="44"/>
      <c r="J318" s="47">
        <f>SUM(J320:J337)</f>
        <v>0</v>
      </c>
      <c r="K318" s="45"/>
      <c r="L318" s="44"/>
      <c r="M318" s="47">
        <f>SUM(M320:M337)</f>
        <v>0</v>
      </c>
      <c r="N318" s="45"/>
    </row>
    <row r="319" spans="1:14 16383:16384" s="77" customFormat="1" ht="15">
      <c r="A319" s="49" t="s">
        <v>597</v>
      </c>
      <c r="B319" s="79" t="s">
        <v>598</v>
      </c>
      <c r="C319" s="51"/>
      <c r="D319" s="52"/>
      <c r="E319" s="75"/>
      <c r="F319" s="53"/>
      <c r="G319" s="54"/>
      <c r="H319" s="55"/>
      <c r="I319" s="54"/>
      <c r="J319" s="57"/>
      <c r="K319" s="55"/>
      <c r="L319" s="54"/>
      <c r="M319" s="57"/>
      <c r="N319" s="55"/>
      <c r="XFC319"/>
      <c r="XFD319"/>
    </row>
    <row r="320" spans="1:14 16383:16384" ht="48">
      <c r="A320" s="58" t="s">
        <v>599</v>
      </c>
      <c r="B320" s="76" t="s">
        <v>600</v>
      </c>
      <c r="C320" s="60" t="s">
        <v>175</v>
      </c>
      <c r="D320" s="61">
        <v>7</v>
      </c>
      <c r="E320" s="62">
        <v>342.41199999999998</v>
      </c>
      <c r="F320" s="63">
        <v>0</v>
      </c>
      <c r="G320" s="64">
        <f t="shared" ref="G320:G329" si="79">F320*E320</f>
        <v>0</v>
      </c>
      <c r="H320" s="65">
        <f t="shared" ref="H320:H329" si="80">F320/D320</f>
        <v>0</v>
      </c>
      <c r="I320" s="61">
        <f>IFERROR(VLOOKUP(A320,'MEMO CALCULO 04'!$B$2:$E$508,4,0),0)</f>
        <v>0</v>
      </c>
      <c r="J320" s="66">
        <f t="shared" ref="J320:J329" si="81">I320*E320</f>
        <v>0</v>
      </c>
      <c r="K320" s="65">
        <f t="shared" ref="K320:K329" si="82">I320/D320</f>
        <v>0</v>
      </c>
      <c r="L320" s="67">
        <f>F320+I320</f>
        <v>0</v>
      </c>
      <c r="M320" s="68">
        <f>G320+J320</f>
        <v>0</v>
      </c>
      <c r="N320" s="69">
        <f>H320+K320</f>
        <v>0</v>
      </c>
    </row>
    <row r="321" spans="1:14 16383:16384" ht="36">
      <c r="A321" s="58" t="s">
        <v>601</v>
      </c>
      <c r="B321" s="76" t="s">
        <v>602</v>
      </c>
      <c r="C321" s="60" t="s">
        <v>175</v>
      </c>
      <c r="D321" s="61">
        <v>28</v>
      </c>
      <c r="E321" s="62">
        <v>183.435</v>
      </c>
      <c r="F321" s="63">
        <v>0</v>
      </c>
      <c r="G321" s="64">
        <f t="shared" si="79"/>
        <v>0</v>
      </c>
      <c r="H321" s="65">
        <f t="shared" si="80"/>
        <v>0</v>
      </c>
      <c r="I321" s="61">
        <f>IFERROR(VLOOKUP(A321,'MEMO CALCULO 04'!$B$2:$E$508,4,0),0)</f>
        <v>0</v>
      </c>
      <c r="J321" s="66">
        <f t="shared" si="81"/>
        <v>0</v>
      </c>
      <c r="K321" s="65">
        <f t="shared" si="82"/>
        <v>0</v>
      </c>
      <c r="L321" s="67">
        <f>F321+I321</f>
        <v>0</v>
      </c>
      <c r="M321" s="68">
        <f>G321+J321</f>
        <v>0</v>
      </c>
      <c r="N321" s="69">
        <f>H321+K321</f>
        <v>0</v>
      </c>
      <c r="XFC321" s="77"/>
      <c r="XFD321" s="77"/>
    </row>
    <row r="322" spans="1:14 16383:16384" ht="36">
      <c r="A322" s="58" t="s">
        <v>603</v>
      </c>
      <c r="B322" s="76" t="s">
        <v>604</v>
      </c>
      <c r="C322" s="60" t="s">
        <v>175</v>
      </c>
      <c r="D322" s="61">
        <v>45</v>
      </c>
      <c r="E322" s="62">
        <v>220.12200000000001</v>
      </c>
      <c r="F322" s="63">
        <v>0</v>
      </c>
      <c r="G322" s="64">
        <f t="shared" si="79"/>
        <v>0</v>
      </c>
      <c r="H322" s="65">
        <f t="shared" si="80"/>
        <v>0</v>
      </c>
      <c r="I322" s="61">
        <f>IFERROR(VLOOKUP(A322,'MEMO CALCULO 04'!$B$2:$E$508,4,0),0)</f>
        <v>0</v>
      </c>
      <c r="J322" s="66">
        <f t="shared" si="81"/>
        <v>0</v>
      </c>
      <c r="K322" s="65">
        <f t="shared" si="82"/>
        <v>0</v>
      </c>
      <c r="L322" s="67">
        <f>F322+I322</f>
        <v>0</v>
      </c>
      <c r="M322" s="68">
        <f>G322+J322</f>
        <v>0</v>
      </c>
      <c r="N322" s="69">
        <f>H322+K322</f>
        <v>0</v>
      </c>
    </row>
    <row r="323" spans="1:14 16383:16384" ht="24">
      <c r="A323" s="58" t="s">
        <v>605</v>
      </c>
      <c r="B323" s="76" t="s">
        <v>606</v>
      </c>
      <c r="C323" s="60" t="s">
        <v>175</v>
      </c>
      <c r="D323" s="61">
        <v>6</v>
      </c>
      <c r="E323" s="62">
        <v>758.19799999999998</v>
      </c>
      <c r="F323" s="63">
        <v>0</v>
      </c>
      <c r="G323" s="64">
        <f t="shared" si="79"/>
        <v>0</v>
      </c>
      <c r="H323" s="65">
        <f t="shared" si="80"/>
        <v>0</v>
      </c>
      <c r="I323" s="61">
        <f>IFERROR(VLOOKUP(A323,'MEMO CALCULO 04'!$B$2:$E$508,4,0),0)</f>
        <v>0</v>
      </c>
      <c r="J323" s="66">
        <f t="shared" si="81"/>
        <v>0</v>
      </c>
      <c r="K323" s="65">
        <f t="shared" si="82"/>
        <v>0</v>
      </c>
      <c r="L323" s="67">
        <f>F323+I323</f>
        <v>0</v>
      </c>
      <c r="M323" s="68">
        <f>G323+J323</f>
        <v>0</v>
      </c>
      <c r="N323" s="69">
        <f>H323+K323</f>
        <v>0</v>
      </c>
    </row>
    <row r="324" spans="1:14 16383:16384" ht="15">
      <c r="A324" s="58" t="s">
        <v>607</v>
      </c>
      <c r="B324" s="76" t="s">
        <v>608</v>
      </c>
      <c r="C324" s="60" t="s">
        <v>175</v>
      </c>
      <c r="D324" s="61">
        <v>19</v>
      </c>
      <c r="E324" s="62">
        <v>409.90385099999997</v>
      </c>
      <c r="F324" s="63">
        <v>0</v>
      </c>
      <c r="G324" s="64">
        <f t="shared" si="79"/>
        <v>0</v>
      </c>
      <c r="H324" s="65">
        <f t="shared" si="80"/>
        <v>0</v>
      </c>
      <c r="I324" s="61">
        <f>IFERROR(VLOOKUP(A324,'MEMO CALCULO 04'!$B$2:$E$508,4,0),0)</f>
        <v>0</v>
      </c>
      <c r="J324" s="66">
        <f t="shared" si="81"/>
        <v>0</v>
      </c>
      <c r="K324" s="65">
        <f t="shared" si="82"/>
        <v>0</v>
      </c>
      <c r="L324" s="67">
        <f>F324+I324</f>
        <v>0</v>
      </c>
      <c r="M324" s="68">
        <f>G324+J324</f>
        <v>0</v>
      </c>
      <c r="N324" s="69">
        <f>H324+K324</f>
        <v>0</v>
      </c>
    </row>
    <row r="325" spans="1:14 16383:16384" ht="48">
      <c r="A325" s="58" t="s">
        <v>609</v>
      </c>
      <c r="B325" s="76" t="s">
        <v>610</v>
      </c>
      <c r="C325" s="60" t="s">
        <v>175</v>
      </c>
      <c r="D325" s="61">
        <v>6</v>
      </c>
      <c r="E325" s="62">
        <v>715.49433199999999</v>
      </c>
      <c r="F325" s="63">
        <v>0</v>
      </c>
      <c r="G325" s="64">
        <f t="shared" si="79"/>
        <v>0</v>
      </c>
      <c r="H325" s="65">
        <f t="shared" si="80"/>
        <v>0</v>
      </c>
      <c r="I325" s="61">
        <f>IFERROR(VLOOKUP(A325,'MEMO CALCULO 04'!$B$2:$E$508,4,0),0)</f>
        <v>0</v>
      </c>
      <c r="J325" s="66">
        <f t="shared" si="81"/>
        <v>0</v>
      </c>
      <c r="K325" s="65">
        <f t="shared" si="82"/>
        <v>0</v>
      </c>
      <c r="L325" s="67">
        <f>F325+I325</f>
        <v>0</v>
      </c>
      <c r="M325" s="68">
        <f>G325+J325</f>
        <v>0</v>
      </c>
      <c r="N325" s="69">
        <f>H325+K325</f>
        <v>0</v>
      </c>
    </row>
    <row r="326" spans="1:14 16383:16384" ht="60">
      <c r="A326" s="58" t="s">
        <v>611</v>
      </c>
      <c r="B326" s="76" t="s">
        <v>612</v>
      </c>
      <c r="C326" s="60" t="s">
        <v>175</v>
      </c>
      <c r="D326" s="61">
        <v>34</v>
      </c>
      <c r="E326" s="62">
        <v>550.30499999999995</v>
      </c>
      <c r="F326" s="63">
        <v>0</v>
      </c>
      <c r="G326" s="64">
        <f t="shared" si="79"/>
        <v>0</v>
      </c>
      <c r="H326" s="65">
        <f t="shared" si="80"/>
        <v>0</v>
      </c>
      <c r="I326" s="61">
        <f>IFERROR(VLOOKUP(A326,'MEMO CALCULO 04'!$B$2:$E$508,4,0),0)</f>
        <v>0</v>
      </c>
      <c r="J326" s="66">
        <f t="shared" si="81"/>
        <v>0</v>
      </c>
      <c r="K326" s="65">
        <f t="shared" si="82"/>
        <v>0</v>
      </c>
      <c r="L326" s="67">
        <f>F326+I326</f>
        <v>0</v>
      </c>
      <c r="M326" s="68">
        <f>G326+J326</f>
        <v>0</v>
      </c>
      <c r="N326" s="69">
        <f>H326+K326</f>
        <v>0</v>
      </c>
    </row>
    <row r="327" spans="1:14 16383:16384" ht="36">
      <c r="A327" s="58" t="s">
        <v>613</v>
      </c>
      <c r="B327" s="76" t="s">
        <v>614</v>
      </c>
      <c r="C327" s="60" t="s">
        <v>175</v>
      </c>
      <c r="D327" s="61">
        <v>11</v>
      </c>
      <c r="E327" s="62">
        <v>89.944294999999997</v>
      </c>
      <c r="F327" s="63">
        <v>0</v>
      </c>
      <c r="G327" s="64">
        <f t="shared" si="79"/>
        <v>0</v>
      </c>
      <c r="H327" s="65">
        <f t="shared" si="80"/>
        <v>0</v>
      </c>
      <c r="I327" s="61">
        <f>IFERROR(VLOOKUP(A327,'MEMO CALCULO 04'!$B$2:$E$508,4,0),0)</f>
        <v>0</v>
      </c>
      <c r="J327" s="66">
        <f t="shared" si="81"/>
        <v>0</v>
      </c>
      <c r="K327" s="65">
        <f t="shared" si="82"/>
        <v>0</v>
      </c>
      <c r="L327" s="67">
        <f>F327+I327</f>
        <v>0</v>
      </c>
      <c r="M327" s="68">
        <f>G327+J327</f>
        <v>0</v>
      </c>
      <c r="N327" s="69">
        <f>H327+K327</f>
        <v>0</v>
      </c>
    </row>
    <row r="328" spans="1:14 16383:16384" ht="36">
      <c r="A328" s="58" t="s">
        <v>615</v>
      </c>
      <c r="B328" s="76" t="s">
        <v>616</v>
      </c>
      <c r="C328" s="60" t="s">
        <v>175</v>
      </c>
      <c r="D328" s="61">
        <v>7</v>
      </c>
      <c r="E328" s="62">
        <v>2708.7235000000001</v>
      </c>
      <c r="F328" s="63">
        <v>0</v>
      </c>
      <c r="G328" s="64">
        <f t="shared" si="79"/>
        <v>0</v>
      </c>
      <c r="H328" s="65">
        <f t="shared" si="80"/>
        <v>0</v>
      </c>
      <c r="I328" s="61">
        <f>IFERROR(VLOOKUP(A328,'MEMO CALCULO 04'!$B$2:$E$508,4,0),0)</f>
        <v>0</v>
      </c>
      <c r="J328" s="66">
        <f t="shared" si="81"/>
        <v>0</v>
      </c>
      <c r="K328" s="65">
        <f t="shared" si="82"/>
        <v>0</v>
      </c>
      <c r="L328" s="67">
        <f>F328+I328</f>
        <v>0</v>
      </c>
      <c r="M328" s="68">
        <f>G328+J328</f>
        <v>0</v>
      </c>
      <c r="N328" s="69">
        <f>H328+K328</f>
        <v>0</v>
      </c>
    </row>
    <row r="329" spans="1:14 16383:16384" ht="24">
      <c r="A329" s="58" t="s">
        <v>617</v>
      </c>
      <c r="B329" s="76" t="s">
        <v>618</v>
      </c>
      <c r="C329" s="60" t="s">
        <v>175</v>
      </c>
      <c r="D329" s="61">
        <v>2</v>
      </c>
      <c r="E329" s="62">
        <v>110.02431300000001</v>
      </c>
      <c r="F329" s="63">
        <v>0</v>
      </c>
      <c r="G329" s="64">
        <f t="shared" si="79"/>
        <v>0</v>
      </c>
      <c r="H329" s="65">
        <f t="shared" si="80"/>
        <v>0</v>
      </c>
      <c r="I329" s="61">
        <f>IFERROR(VLOOKUP(A329,'MEMO CALCULO 04'!$B$2:$E$508,4,0),0)</f>
        <v>0</v>
      </c>
      <c r="J329" s="66">
        <f t="shared" si="81"/>
        <v>0</v>
      </c>
      <c r="K329" s="65">
        <f t="shared" si="82"/>
        <v>0</v>
      </c>
      <c r="L329" s="67">
        <f>F329+I329</f>
        <v>0</v>
      </c>
      <c r="M329" s="68">
        <f>G329+J329</f>
        <v>0</v>
      </c>
      <c r="N329" s="69">
        <f>H329+K329</f>
        <v>0</v>
      </c>
    </row>
    <row r="330" spans="1:14 16383:16384" s="77" customFormat="1" ht="15">
      <c r="A330" s="49" t="s">
        <v>619</v>
      </c>
      <c r="B330" s="79" t="s">
        <v>620</v>
      </c>
      <c r="C330" s="51"/>
      <c r="D330" s="52"/>
      <c r="E330" s="75"/>
      <c r="F330" s="53"/>
      <c r="G330" s="54"/>
      <c r="H330" s="55"/>
      <c r="I330" s="54"/>
      <c r="J330" s="57"/>
      <c r="K330" s="55"/>
      <c r="L330" s="54"/>
      <c r="M330" s="57"/>
      <c r="N330" s="55"/>
      <c r="XFC330"/>
      <c r="XFD330"/>
    </row>
    <row r="331" spans="1:14 16383:16384" ht="24">
      <c r="A331" s="58" t="s">
        <v>621</v>
      </c>
      <c r="B331" s="76" t="s">
        <v>622</v>
      </c>
      <c r="C331" s="60" t="s">
        <v>199</v>
      </c>
      <c r="D331" s="61">
        <v>75</v>
      </c>
      <c r="E331" s="62">
        <v>51.361800000000002</v>
      </c>
      <c r="F331" s="63">
        <v>0</v>
      </c>
      <c r="G331" s="64">
        <f t="shared" ref="G331:G337" si="83">F331*E331</f>
        <v>0</v>
      </c>
      <c r="H331" s="65">
        <f t="shared" ref="H331:H337" si="84">F331/D331</f>
        <v>0</v>
      </c>
      <c r="I331" s="61">
        <f>IFERROR(VLOOKUP(A331,'MEMO CALCULO 04'!$B$2:$E$508,4,0),0)</f>
        <v>0</v>
      </c>
      <c r="J331" s="66">
        <f t="shared" ref="J331:J337" si="85">I331*E331</f>
        <v>0</v>
      </c>
      <c r="K331" s="65">
        <f t="shared" ref="K331:K337" si="86">I331/D331</f>
        <v>0</v>
      </c>
      <c r="L331" s="67">
        <f>F331+I331</f>
        <v>0</v>
      </c>
      <c r="M331" s="68">
        <f>G331+J331</f>
        <v>0</v>
      </c>
      <c r="N331" s="69">
        <f>H331+K331</f>
        <v>0</v>
      </c>
    </row>
    <row r="332" spans="1:14 16383:16384" ht="24">
      <c r="A332" s="58" t="s">
        <v>623</v>
      </c>
      <c r="B332" s="76" t="s">
        <v>624</v>
      </c>
      <c r="C332" s="60" t="s">
        <v>199</v>
      </c>
      <c r="D332" s="61">
        <v>5</v>
      </c>
      <c r="E332" s="62">
        <v>55.030500000000004</v>
      </c>
      <c r="F332" s="63">
        <v>0</v>
      </c>
      <c r="G332" s="64">
        <f t="shared" si="83"/>
        <v>0</v>
      </c>
      <c r="H332" s="65">
        <f t="shared" si="84"/>
        <v>0</v>
      </c>
      <c r="I332" s="61">
        <f>IFERROR(VLOOKUP(A332,'MEMO CALCULO 04'!$B$2:$E$508,4,0),0)</f>
        <v>0</v>
      </c>
      <c r="J332" s="66">
        <f t="shared" si="85"/>
        <v>0</v>
      </c>
      <c r="K332" s="65">
        <f t="shared" si="86"/>
        <v>0</v>
      </c>
      <c r="L332" s="67">
        <f>F332+I332</f>
        <v>0</v>
      </c>
      <c r="M332" s="68">
        <f>G332+J332</f>
        <v>0</v>
      </c>
      <c r="N332" s="69">
        <f>H332+K332</f>
        <v>0</v>
      </c>
    </row>
    <row r="333" spans="1:14 16383:16384" ht="36">
      <c r="A333" s="58" t="s">
        <v>625</v>
      </c>
      <c r="B333" s="76" t="s">
        <v>626</v>
      </c>
      <c r="C333" s="60" t="s">
        <v>199</v>
      </c>
      <c r="D333" s="61">
        <v>23</v>
      </c>
      <c r="E333" s="62">
        <v>83.157200000000003</v>
      </c>
      <c r="F333" s="63">
        <v>0</v>
      </c>
      <c r="G333" s="64">
        <f t="shared" si="83"/>
        <v>0</v>
      </c>
      <c r="H333" s="65">
        <f t="shared" si="84"/>
        <v>0</v>
      </c>
      <c r="I333" s="61">
        <f>IFERROR(VLOOKUP(A333,'MEMO CALCULO 04'!$B$2:$E$508,4,0),0)</f>
        <v>0</v>
      </c>
      <c r="J333" s="66">
        <f t="shared" si="85"/>
        <v>0</v>
      </c>
      <c r="K333" s="65">
        <f t="shared" si="86"/>
        <v>0</v>
      </c>
      <c r="L333" s="67">
        <f>F333+I333</f>
        <v>0</v>
      </c>
      <c r="M333" s="68">
        <f>G333+J333</f>
        <v>0</v>
      </c>
      <c r="N333" s="69">
        <f>H333+K333</f>
        <v>0</v>
      </c>
    </row>
    <row r="334" spans="1:14 16383:16384" ht="24">
      <c r="A334" s="58" t="s">
        <v>627</v>
      </c>
      <c r="B334" s="76" t="s">
        <v>628</v>
      </c>
      <c r="C334" s="60" t="s">
        <v>199</v>
      </c>
      <c r="D334" s="61">
        <v>36</v>
      </c>
      <c r="E334" s="62">
        <v>44.0244</v>
      </c>
      <c r="F334" s="63">
        <v>0</v>
      </c>
      <c r="G334" s="64">
        <f t="shared" si="83"/>
        <v>0</v>
      </c>
      <c r="H334" s="65">
        <f t="shared" si="84"/>
        <v>0</v>
      </c>
      <c r="I334" s="61">
        <f>IFERROR(VLOOKUP(A334,'MEMO CALCULO 04'!$B$2:$E$508,4,0),0)</f>
        <v>0</v>
      </c>
      <c r="J334" s="66">
        <f t="shared" si="85"/>
        <v>0</v>
      </c>
      <c r="K334" s="65">
        <f t="shared" si="86"/>
        <v>0</v>
      </c>
      <c r="L334" s="67">
        <f>F334+I334</f>
        <v>0</v>
      </c>
      <c r="M334" s="68">
        <f>G334+J334</f>
        <v>0</v>
      </c>
      <c r="N334" s="69">
        <f>H334+K334</f>
        <v>0</v>
      </c>
    </row>
    <row r="335" spans="1:14 16383:16384" ht="24">
      <c r="A335" s="58" t="s">
        <v>629</v>
      </c>
      <c r="B335" s="76" t="s">
        <v>630</v>
      </c>
      <c r="C335" s="60" t="s">
        <v>199</v>
      </c>
      <c r="D335" s="61">
        <v>4</v>
      </c>
      <c r="E335" s="62">
        <v>53.807600000000001</v>
      </c>
      <c r="F335" s="63">
        <v>0</v>
      </c>
      <c r="G335" s="64">
        <f t="shared" si="83"/>
        <v>0</v>
      </c>
      <c r="H335" s="65">
        <f t="shared" si="84"/>
        <v>0</v>
      </c>
      <c r="I335" s="61">
        <f>IFERROR(VLOOKUP(A335,'MEMO CALCULO 04'!$B$2:$E$508,4,0),0)</f>
        <v>0</v>
      </c>
      <c r="J335" s="66">
        <f t="shared" si="85"/>
        <v>0</v>
      </c>
      <c r="K335" s="65">
        <f t="shared" si="86"/>
        <v>0</v>
      </c>
      <c r="L335" s="67">
        <f>F335+I335</f>
        <v>0</v>
      </c>
      <c r="M335" s="68">
        <f>G335+J335</f>
        <v>0</v>
      </c>
      <c r="N335" s="69">
        <f>H335+K335</f>
        <v>0</v>
      </c>
    </row>
    <row r="336" spans="1:14 16383:16384" ht="24">
      <c r="A336" s="58" t="s">
        <v>631</v>
      </c>
      <c r="B336" s="76" t="s">
        <v>632</v>
      </c>
      <c r="C336" s="60" t="s">
        <v>199</v>
      </c>
      <c r="D336" s="61">
        <v>1</v>
      </c>
      <c r="E336" s="62">
        <v>72.1511</v>
      </c>
      <c r="F336" s="63">
        <v>0</v>
      </c>
      <c r="G336" s="64">
        <f t="shared" si="83"/>
        <v>0</v>
      </c>
      <c r="H336" s="65">
        <f t="shared" si="84"/>
        <v>0</v>
      </c>
      <c r="I336" s="61">
        <f>IFERROR(VLOOKUP(A336,'MEMO CALCULO 04'!$B$2:$E$508,4,0),0)</f>
        <v>0</v>
      </c>
      <c r="J336" s="66">
        <f t="shared" si="85"/>
        <v>0</v>
      </c>
      <c r="K336" s="65">
        <f t="shared" si="86"/>
        <v>0</v>
      </c>
      <c r="L336" s="67">
        <f>F336+I336</f>
        <v>0</v>
      </c>
      <c r="M336" s="68">
        <f>G336+J336</f>
        <v>0</v>
      </c>
      <c r="N336" s="69">
        <f>H336+K336</f>
        <v>0</v>
      </c>
    </row>
    <row r="337" spans="1:15 16383:16384" ht="24">
      <c r="A337" s="58" t="s">
        <v>633</v>
      </c>
      <c r="B337" s="76" t="s">
        <v>634</v>
      </c>
      <c r="C337" s="60" t="s">
        <v>199</v>
      </c>
      <c r="D337" s="61">
        <v>2</v>
      </c>
      <c r="E337" s="62">
        <v>73.373999999999995</v>
      </c>
      <c r="F337" s="63">
        <v>0</v>
      </c>
      <c r="G337" s="64">
        <f t="shared" si="83"/>
        <v>0</v>
      </c>
      <c r="H337" s="65">
        <f t="shared" si="84"/>
        <v>0</v>
      </c>
      <c r="I337" s="61">
        <f>IFERROR(VLOOKUP(A337,'MEMO CALCULO 04'!$B$2:$E$508,4,0),0)</f>
        <v>0</v>
      </c>
      <c r="J337" s="66">
        <f t="shared" si="85"/>
        <v>0</v>
      </c>
      <c r="K337" s="65">
        <f t="shared" si="86"/>
        <v>0</v>
      </c>
      <c r="L337" s="67">
        <f>F337+I337</f>
        <v>0</v>
      </c>
      <c r="M337" s="68">
        <f>G337+J337</f>
        <v>0</v>
      </c>
      <c r="N337" s="69">
        <f>H337+K337</f>
        <v>0</v>
      </c>
    </row>
    <row r="338" spans="1:15 16383:16384" ht="15">
      <c r="A338" s="39">
        <v>19</v>
      </c>
      <c r="B338" s="40" t="s">
        <v>635</v>
      </c>
      <c r="C338" s="41"/>
      <c r="D338" s="42"/>
      <c r="E338" s="74"/>
      <c r="F338" s="43"/>
      <c r="G338" s="44"/>
      <c r="H338" s="45"/>
      <c r="I338" s="44"/>
      <c r="J338" s="47">
        <f>SUM(J340:J349)</f>
        <v>0</v>
      </c>
      <c r="K338" s="45"/>
      <c r="L338" s="44"/>
      <c r="M338" s="47">
        <f>SUM(M340:M349)</f>
        <v>0</v>
      </c>
      <c r="N338" s="45"/>
    </row>
    <row r="339" spans="1:15 16383:16384" s="77" customFormat="1" ht="15">
      <c r="A339" s="49" t="s">
        <v>636</v>
      </c>
      <c r="B339" s="79" t="s">
        <v>637</v>
      </c>
      <c r="C339" s="51"/>
      <c r="D339" s="52"/>
      <c r="E339" s="75"/>
      <c r="F339" s="53"/>
      <c r="G339" s="54"/>
      <c r="H339" s="55"/>
      <c r="I339" s="54"/>
      <c r="J339" s="57"/>
      <c r="K339" s="55"/>
      <c r="L339" s="54"/>
      <c r="M339" s="57"/>
      <c r="N339" s="55"/>
      <c r="XFC339"/>
      <c r="XFD339"/>
    </row>
    <row r="340" spans="1:15 16383:16384" ht="24">
      <c r="A340" s="58" t="s">
        <v>638</v>
      </c>
      <c r="B340" s="76" t="s">
        <v>639</v>
      </c>
      <c r="C340" s="60" t="s">
        <v>47</v>
      </c>
      <c r="D340" s="61">
        <v>900.89919999999995</v>
      </c>
      <c r="E340" s="62">
        <v>18.808202000000001</v>
      </c>
      <c r="F340" s="63">
        <v>0</v>
      </c>
      <c r="G340" s="64">
        <f>F340*E340</f>
        <v>0</v>
      </c>
      <c r="H340" s="65">
        <f>F340/D340</f>
        <v>0</v>
      </c>
      <c r="I340" s="61">
        <f>IFERROR(VLOOKUP(A340,'MEMO CALCULO 04'!$B$2:$E$508,4,0),0)</f>
        <v>0</v>
      </c>
      <c r="J340" s="66">
        <f>I340*E340</f>
        <v>0</v>
      </c>
      <c r="K340" s="65">
        <f>I340/D340</f>
        <v>0</v>
      </c>
      <c r="L340" s="67">
        <f t="shared" ref="L340:N343" si="87">F340+I340</f>
        <v>0</v>
      </c>
      <c r="M340" s="68">
        <f t="shared" si="87"/>
        <v>0</v>
      </c>
      <c r="N340" s="69">
        <f t="shared" si="87"/>
        <v>0</v>
      </c>
    </row>
    <row r="341" spans="1:15 16383:16384" ht="24">
      <c r="A341" s="58" t="s">
        <v>640</v>
      </c>
      <c r="B341" s="76" t="s">
        <v>641</v>
      </c>
      <c r="C341" s="60" t="s">
        <v>47</v>
      </c>
      <c r="D341" s="61">
        <v>316.32</v>
      </c>
      <c r="E341" s="62">
        <v>32.492452999999998</v>
      </c>
      <c r="F341" s="63">
        <v>0</v>
      </c>
      <c r="G341" s="64">
        <f>F341*E341</f>
        <v>0</v>
      </c>
      <c r="H341" s="65">
        <f>F341/D341</f>
        <v>0</v>
      </c>
      <c r="I341" s="61">
        <f>IFERROR(VLOOKUP(A341,'MEMO CALCULO 04'!$B$2:$E$508,4,0),0)</f>
        <v>0</v>
      </c>
      <c r="J341" s="66">
        <f>I341*E341</f>
        <v>0</v>
      </c>
      <c r="K341" s="65">
        <f>I341/D341</f>
        <v>0</v>
      </c>
      <c r="L341" s="67">
        <f t="shared" si="87"/>
        <v>0</v>
      </c>
      <c r="M341" s="68">
        <f t="shared" si="87"/>
        <v>0</v>
      </c>
      <c r="N341" s="69">
        <f t="shared" si="87"/>
        <v>0</v>
      </c>
    </row>
    <row r="342" spans="1:15 16383:16384" ht="24">
      <c r="A342" s="58" t="s">
        <v>642</v>
      </c>
      <c r="B342" s="76" t="s">
        <v>643</v>
      </c>
      <c r="C342" s="60" t="s">
        <v>47</v>
      </c>
      <c r="D342" s="61">
        <v>316.32</v>
      </c>
      <c r="E342" s="62">
        <v>13.794312</v>
      </c>
      <c r="F342" s="63">
        <v>0</v>
      </c>
      <c r="G342" s="64">
        <f>F342*E342</f>
        <v>0</v>
      </c>
      <c r="H342" s="65">
        <f>F342/D342</f>
        <v>0</v>
      </c>
      <c r="I342" s="61">
        <f>IFERROR(VLOOKUP(A342,'MEMO CALCULO 04'!$B$2:$E$508,4,0),0)</f>
        <v>0</v>
      </c>
      <c r="J342" s="66">
        <f>I342*E342</f>
        <v>0</v>
      </c>
      <c r="K342" s="65">
        <f>I342/D342</f>
        <v>0</v>
      </c>
      <c r="L342" s="67">
        <f t="shared" si="87"/>
        <v>0</v>
      </c>
      <c r="M342" s="68">
        <f t="shared" si="87"/>
        <v>0</v>
      </c>
      <c r="N342" s="69">
        <f t="shared" si="87"/>
        <v>0</v>
      </c>
    </row>
    <row r="343" spans="1:15 16383:16384" ht="24">
      <c r="A343" s="58" t="s">
        <v>644</v>
      </c>
      <c r="B343" s="76" t="s">
        <v>645</v>
      </c>
      <c r="C343" s="60" t="s">
        <v>47</v>
      </c>
      <c r="D343" s="61">
        <v>1904.71</v>
      </c>
      <c r="E343" s="62">
        <v>11.49526</v>
      </c>
      <c r="F343" s="63">
        <v>0</v>
      </c>
      <c r="G343" s="64">
        <f>F343*E343</f>
        <v>0</v>
      </c>
      <c r="H343" s="65">
        <f>F343/D343</f>
        <v>0</v>
      </c>
      <c r="I343" s="61">
        <f>IFERROR(VLOOKUP(A343,'MEMO CALCULO 04'!$B$2:$E$508,4,0),0)</f>
        <v>0</v>
      </c>
      <c r="J343" s="66">
        <f>I343*E343</f>
        <v>0</v>
      </c>
      <c r="K343" s="65">
        <f>I343/D343</f>
        <v>0</v>
      </c>
      <c r="L343" s="67">
        <f t="shared" si="87"/>
        <v>0</v>
      </c>
      <c r="M343" s="68">
        <f t="shared" si="87"/>
        <v>0</v>
      </c>
      <c r="N343" s="69">
        <f t="shared" si="87"/>
        <v>0</v>
      </c>
    </row>
    <row r="344" spans="1:15 16383:16384" s="77" customFormat="1" ht="15">
      <c r="A344" s="49" t="s">
        <v>646</v>
      </c>
      <c r="B344" s="79" t="s">
        <v>647</v>
      </c>
      <c r="C344" s="51"/>
      <c r="D344" s="52"/>
      <c r="E344" s="75"/>
      <c r="F344" s="53"/>
      <c r="G344" s="54"/>
      <c r="H344" s="55"/>
      <c r="I344" s="54"/>
      <c r="J344" s="57"/>
      <c r="K344" s="55"/>
      <c r="L344" s="54"/>
      <c r="M344" s="57"/>
      <c r="N344" s="55"/>
      <c r="XFC344"/>
      <c r="XFD344"/>
    </row>
    <row r="345" spans="1:15 16383:16384" ht="24">
      <c r="A345" s="58" t="s">
        <v>648</v>
      </c>
      <c r="B345" s="76" t="s">
        <v>649</v>
      </c>
      <c r="C345" s="60" t="s">
        <v>47</v>
      </c>
      <c r="D345" s="61">
        <v>286.02</v>
      </c>
      <c r="E345" s="62">
        <v>22.0122</v>
      </c>
      <c r="F345" s="63">
        <v>0</v>
      </c>
      <c r="G345" s="64">
        <f>F345*E345</f>
        <v>0</v>
      </c>
      <c r="H345" s="65">
        <f>F345/D345</f>
        <v>0</v>
      </c>
      <c r="I345" s="61">
        <f>IFERROR(VLOOKUP(A345,'MEMO CALCULO 04'!$B$2:$E$508,4,0),0)</f>
        <v>0</v>
      </c>
      <c r="J345" s="66">
        <f>I345*E345</f>
        <v>0</v>
      </c>
      <c r="K345" s="65">
        <f>I345/D345</f>
        <v>0</v>
      </c>
      <c r="L345" s="67">
        <f t="shared" ref="L345:N346" si="88">F345+I345</f>
        <v>0</v>
      </c>
      <c r="M345" s="68">
        <f t="shared" si="88"/>
        <v>0</v>
      </c>
      <c r="N345" s="69">
        <f t="shared" si="88"/>
        <v>0</v>
      </c>
    </row>
    <row r="346" spans="1:15 16383:16384" ht="24">
      <c r="A346" s="58" t="s">
        <v>650</v>
      </c>
      <c r="B346" s="76" t="s">
        <v>651</v>
      </c>
      <c r="C346" s="60" t="s">
        <v>47</v>
      </c>
      <c r="D346" s="61">
        <v>286.02</v>
      </c>
      <c r="E346" s="62">
        <v>18.343499999999999</v>
      </c>
      <c r="F346" s="63">
        <v>0</v>
      </c>
      <c r="G346" s="64">
        <f>F346*E346</f>
        <v>0</v>
      </c>
      <c r="H346" s="65">
        <f>F346/D346</f>
        <v>0</v>
      </c>
      <c r="I346" s="61">
        <f>IFERROR(VLOOKUP(A346,'MEMO CALCULO 04'!$B$2:$E$508,4,0),0)</f>
        <v>0</v>
      </c>
      <c r="J346" s="66">
        <f>I346*E346</f>
        <v>0</v>
      </c>
      <c r="K346" s="65">
        <f>I346/D346</f>
        <v>0</v>
      </c>
      <c r="L346" s="67">
        <f t="shared" si="88"/>
        <v>0</v>
      </c>
      <c r="M346" s="68">
        <f t="shared" si="88"/>
        <v>0</v>
      </c>
      <c r="N346" s="69">
        <f t="shared" si="88"/>
        <v>0</v>
      </c>
    </row>
    <row r="347" spans="1:15 16383:16384" s="77" customFormat="1" ht="15">
      <c r="A347" s="49" t="s">
        <v>652</v>
      </c>
      <c r="B347" s="79" t="s">
        <v>653</v>
      </c>
      <c r="C347" s="51"/>
      <c r="D347" s="52"/>
      <c r="E347" s="75"/>
      <c r="F347" s="53"/>
      <c r="G347" s="54"/>
      <c r="H347" s="55"/>
      <c r="I347" s="54"/>
      <c r="J347" s="57"/>
      <c r="K347" s="55"/>
      <c r="L347" s="54"/>
      <c r="M347" s="57"/>
      <c r="N347" s="55"/>
      <c r="XFC347"/>
      <c r="XFD347"/>
    </row>
    <row r="348" spans="1:15 16383:16384" ht="48">
      <c r="A348" s="58" t="s">
        <v>654</v>
      </c>
      <c r="B348" s="76" t="s">
        <v>655</v>
      </c>
      <c r="C348" s="60" t="s">
        <v>103</v>
      </c>
      <c r="D348" s="61">
        <v>30.04</v>
      </c>
      <c r="E348" s="62">
        <v>24.164504000000001</v>
      </c>
      <c r="F348" s="63">
        <v>0</v>
      </c>
      <c r="G348" s="64">
        <f>F348*E348</f>
        <v>0</v>
      </c>
      <c r="H348" s="65">
        <f>F348/D348</f>
        <v>0</v>
      </c>
      <c r="I348" s="61">
        <f>IFERROR(VLOOKUP(A348,'MEMO CALCULO 04'!$B$2:$E$508,4,0),0)</f>
        <v>0</v>
      </c>
      <c r="J348" s="66">
        <f>I348*E348</f>
        <v>0</v>
      </c>
      <c r="K348" s="65">
        <f>I348/D348</f>
        <v>0</v>
      </c>
      <c r="L348" s="67">
        <f t="shared" ref="L348:N349" si="89">F348+I348</f>
        <v>0</v>
      </c>
      <c r="M348" s="68">
        <f t="shared" si="89"/>
        <v>0</v>
      </c>
      <c r="N348" s="69">
        <f t="shared" si="89"/>
        <v>0</v>
      </c>
    </row>
    <row r="349" spans="1:15 16383:16384" ht="48">
      <c r="A349" s="58" t="s">
        <v>656</v>
      </c>
      <c r="B349" s="76" t="s">
        <v>657</v>
      </c>
      <c r="C349" s="60" t="s">
        <v>103</v>
      </c>
      <c r="D349" s="61">
        <v>30.04</v>
      </c>
      <c r="E349" s="62">
        <v>24.665893000000001</v>
      </c>
      <c r="F349" s="63">
        <v>0</v>
      </c>
      <c r="G349" s="64">
        <f>F349*E349</f>
        <v>0</v>
      </c>
      <c r="H349" s="65">
        <f>F349/D349</f>
        <v>0</v>
      </c>
      <c r="I349" s="61">
        <f>IFERROR(VLOOKUP(A349,'MEMO CALCULO 04'!$B$2:$E$508,4,0),0)</f>
        <v>0</v>
      </c>
      <c r="J349" s="66">
        <f>I349*E349</f>
        <v>0</v>
      </c>
      <c r="K349" s="65">
        <f>I349/D349</f>
        <v>0</v>
      </c>
      <c r="L349" s="67">
        <f t="shared" si="89"/>
        <v>0</v>
      </c>
      <c r="M349" s="68">
        <f t="shared" si="89"/>
        <v>0</v>
      </c>
      <c r="N349" s="69">
        <f t="shared" si="89"/>
        <v>0</v>
      </c>
    </row>
    <row r="350" spans="1:15 16383:16384" ht="15">
      <c r="A350" s="39">
        <v>20</v>
      </c>
      <c r="B350" s="40" t="s">
        <v>658</v>
      </c>
      <c r="C350" s="41"/>
      <c r="D350" s="42"/>
      <c r="E350" s="74"/>
      <c r="F350" s="43"/>
      <c r="G350" s="44"/>
      <c r="H350" s="45"/>
      <c r="I350" s="44"/>
      <c r="J350" s="47">
        <f>SUM(J351:J361)</f>
        <v>0</v>
      </c>
      <c r="K350" s="45"/>
      <c r="L350" s="44"/>
      <c r="M350" s="47">
        <f>SUM(M351:M361)</f>
        <v>0</v>
      </c>
      <c r="N350" s="45"/>
    </row>
    <row r="351" spans="1:15 16383:16384" s="77" customFormat="1" ht="15">
      <c r="A351" s="49" t="s">
        <v>659</v>
      </c>
      <c r="B351" s="79" t="s">
        <v>660</v>
      </c>
      <c r="C351" s="51"/>
      <c r="D351" s="52"/>
      <c r="E351" s="75"/>
      <c r="F351" s="53"/>
      <c r="G351" s="54"/>
      <c r="H351" s="55"/>
      <c r="I351" s="54"/>
      <c r="J351" s="57"/>
      <c r="K351" s="55"/>
      <c r="L351" s="54"/>
      <c r="M351" s="57"/>
      <c r="N351" s="55"/>
      <c r="XFC351"/>
      <c r="XFD351"/>
    </row>
    <row r="352" spans="1:15 16383:16384" ht="24">
      <c r="A352" s="58" t="s">
        <v>661</v>
      </c>
      <c r="B352" s="76" t="s">
        <v>662</v>
      </c>
      <c r="C352" s="60" t="s">
        <v>47</v>
      </c>
      <c r="D352" s="61">
        <v>456.2</v>
      </c>
      <c r="E352" s="62">
        <v>5.3073860000000002</v>
      </c>
      <c r="F352" s="63">
        <v>0</v>
      </c>
      <c r="G352" s="64">
        <f>F352*E352</f>
        <v>0</v>
      </c>
      <c r="H352" s="65">
        <f>F352/D352</f>
        <v>0</v>
      </c>
      <c r="I352" s="61">
        <f>IFERROR(VLOOKUP(A352,'MEMO CALCULO 04'!$B$2:$E$508,4,0),0)</f>
        <v>0</v>
      </c>
      <c r="J352" s="66">
        <f>I352*E352</f>
        <v>0</v>
      </c>
      <c r="K352" s="65">
        <f>I352/D352</f>
        <v>0</v>
      </c>
      <c r="L352" s="67">
        <f t="shared" ref="L352:N353" si="90">F352+I352</f>
        <v>0</v>
      </c>
      <c r="M352" s="68">
        <f t="shared" si="90"/>
        <v>0</v>
      </c>
      <c r="N352" s="69">
        <f t="shared" si="90"/>
        <v>0</v>
      </c>
      <c r="O352" s="48"/>
    </row>
    <row r="353" spans="1:20 16383:16384" ht="24">
      <c r="A353" s="58" t="s">
        <v>663</v>
      </c>
      <c r="B353" s="76" t="s">
        <v>664</v>
      </c>
      <c r="C353" s="60" t="s">
        <v>47</v>
      </c>
      <c r="D353" s="61">
        <v>448.85</v>
      </c>
      <c r="E353" s="62">
        <v>1.601999</v>
      </c>
      <c r="F353" s="63">
        <v>0</v>
      </c>
      <c r="G353" s="64">
        <f>F353*E353</f>
        <v>0</v>
      </c>
      <c r="H353" s="65">
        <f>F353/D353</f>
        <v>0</v>
      </c>
      <c r="I353" s="61">
        <f>IFERROR(VLOOKUP(A353,'MEMO CALCULO 04'!$B$2:$E$508,4,0),0)</f>
        <v>0</v>
      </c>
      <c r="J353" s="66">
        <f>I353*E353</f>
        <v>0</v>
      </c>
      <c r="K353" s="65">
        <f>I353/D353</f>
        <v>0</v>
      </c>
      <c r="L353" s="67">
        <f t="shared" si="90"/>
        <v>0</v>
      </c>
      <c r="M353" s="68">
        <f t="shared" si="90"/>
        <v>0</v>
      </c>
      <c r="N353" s="69">
        <f t="shared" si="90"/>
        <v>0</v>
      </c>
      <c r="O353" s="48"/>
    </row>
    <row r="354" spans="1:20 16383:16384" s="77" customFormat="1" ht="15">
      <c r="A354" s="49" t="s">
        <v>665</v>
      </c>
      <c r="B354" s="79" t="s">
        <v>660</v>
      </c>
      <c r="C354" s="51"/>
      <c r="D354" s="52"/>
      <c r="E354" s="75"/>
      <c r="F354" s="53"/>
      <c r="G354" s="54"/>
      <c r="H354" s="55"/>
      <c r="I354" s="54"/>
      <c r="J354" s="57"/>
      <c r="K354" s="55"/>
      <c r="L354" s="54"/>
      <c r="M354" s="57"/>
      <c r="N354" s="55"/>
      <c r="XFC354"/>
      <c r="XFD354"/>
    </row>
    <row r="355" spans="1:20 16383:16384" ht="24">
      <c r="A355" s="58" t="s">
        <v>666</v>
      </c>
      <c r="B355" s="76" t="s">
        <v>667</v>
      </c>
      <c r="C355" s="60" t="s">
        <v>533</v>
      </c>
      <c r="D355" s="61">
        <v>1</v>
      </c>
      <c r="E355" s="62">
        <v>851.77401399999997</v>
      </c>
      <c r="F355" s="63">
        <v>0</v>
      </c>
      <c r="G355" s="64">
        <f t="shared" ref="G355:G361" si="91">F355*E355</f>
        <v>0</v>
      </c>
      <c r="H355" s="65">
        <f t="shared" ref="H355:H361" si="92">F355/D355</f>
        <v>0</v>
      </c>
      <c r="I355" s="61">
        <f>IFERROR(VLOOKUP(A355,'MEMO CALCULO 04'!$B$2:$E$508,4,0),0)</f>
        <v>0</v>
      </c>
      <c r="J355" s="66">
        <f t="shared" ref="J355:J361" si="93">I355*E355</f>
        <v>0</v>
      </c>
      <c r="K355" s="65">
        <f t="shared" ref="K355:K361" si="94">I355/D355</f>
        <v>0</v>
      </c>
      <c r="L355" s="67">
        <f t="shared" ref="L355:N361" si="95">F355+I355</f>
        <v>0</v>
      </c>
      <c r="M355" s="68">
        <f t="shared" si="95"/>
        <v>0</v>
      </c>
      <c r="N355" s="69">
        <f t="shared" si="95"/>
        <v>0</v>
      </c>
      <c r="O355" s="48"/>
    </row>
    <row r="356" spans="1:20 16383:16384" ht="36">
      <c r="A356" s="58" t="s">
        <v>668</v>
      </c>
      <c r="B356" s="76" t="s">
        <v>669</v>
      </c>
      <c r="C356" s="60" t="s">
        <v>47</v>
      </c>
      <c r="D356" s="61">
        <v>12.6</v>
      </c>
      <c r="E356" s="62">
        <v>426.44968799999998</v>
      </c>
      <c r="F356" s="63">
        <v>0</v>
      </c>
      <c r="G356" s="64">
        <f t="shared" si="91"/>
        <v>0</v>
      </c>
      <c r="H356" s="65">
        <f t="shared" si="92"/>
        <v>0</v>
      </c>
      <c r="I356" s="61">
        <f>IFERROR(VLOOKUP(A356,'MEMO CALCULO 04'!$B$2:$E$508,4,0),0)</f>
        <v>0</v>
      </c>
      <c r="J356" s="66">
        <f t="shared" si="93"/>
        <v>0</v>
      </c>
      <c r="K356" s="65">
        <f t="shared" si="94"/>
        <v>0</v>
      </c>
      <c r="L356" s="67">
        <f t="shared" si="95"/>
        <v>0</v>
      </c>
      <c r="M356" s="68">
        <f t="shared" si="95"/>
        <v>0</v>
      </c>
      <c r="N356" s="69">
        <f t="shared" si="95"/>
        <v>0</v>
      </c>
      <c r="O356" s="48"/>
    </row>
    <row r="357" spans="1:20 16383:16384" ht="24">
      <c r="A357" s="58" t="s">
        <v>670</v>
      </c>
      <c r="B357" s="76" t="s">
        <v>671</v>
      </c>
      <c r="C357" s="60" t="s">
        <v>199</v>
      </c>
      <c r="D357" s="61">
        <v>3</v>
      </c>
      <c r="E357" s="62">
        <v>1014.2732600000001</v>
      </c>
      <c r="F357" s="63">
        <v>0</v>
      </c>
      <c r="G357" s="64">
        <f t="shared" si="91"/>
        <v>0</v>
      </c>
      <c r="H357" s="65">
        <f t="shared" si="92"/>
        <v>0</v>
      </c>
      <c r="I357" s="61">
        <f>IFERROR(VLOOKUP(A357,'MEMO CALCULO 04'!$B$2:$E$508,4,0),0)</f>
        <v>0</v>
      </c>
      <c r="J357" s="66">
        <f t="shared" si="93"/>
        <v>0</v>
      </c>
      <c r="K357" s="65">
        <f t="shared" si="94"/>
        <v>0</v>
      </c>
      <c r="L357" s="67">
        <f t="shared" si="95"/>
        <v>0</v>
      </c>
      <c r="M357" s="68">
        <f t="shared" si="95"/>
        <v>0</v>
      </c>
      <c r="N357" s="69">
        <f t="shared" si="95"/>
        <v>0</v>
      </c>
      <c r="O357" s="48"/>
    </row>
    <row r="358" spans="1:20 16383:16384" ht="48">
      <c r="A358" s="58" t="s">
        <v>672</v>
      </c>
      <c r="B358" s="76" t="s">
        <v>673</v>
      </c>
      <c r="C358" s="60" t="s">
        <v>199</v>
      </c>
      <c r="D358" s="61">
        <v>7</v>
      </c>
      <c r="E358" s="62">
        <v>1118.9901870000001</v>
      </c>
      <c r="F358" s="63">
        <v>0</v>
      </c>
      <c r="G358" s="64">
        <f t="shared" si="91"/>
        <v>0</v>
      </c>
      <c r="H358" s="65">
        <f t="shared" si="92"/>
        <v>0</v>
      </c>
      <c r="I358" s="61">
        <f>IFERROR(VLOOKUP(A358,'MEMO CALCULO 04'!$B$2:$E$508,4,0),0)</f>
        <v>0</v>
      </c>
      <c r="J358" s="66">
        <f t="shared" si="93"/>
        <v>0</v>
      </c>
      <c r="K358" s="65">
        <f t="shared" si="94"/>
        <v>0</v>
      </c>
      <c r="L358" s="67">
        <f t="shared" si="95"/>
        <v>0</v>
      </c>
      <c r="M358" s="68">
        <f t="shared" si="95"/>
        <v>0</v>
      </c>
      <c r="N358" s="69">
        <f t="shared" si="95"/>
        <v>0</v>
      </c>
      <c r="O358" s="48"/>
    </row>
    <row r="359" spans="1:20 16383:16384" ht="24">
      <c r="A359" s="58" t="s">
        <v>674</v>
      </c>
      <c r="B359" s="76" t="s">
        <v>675</v>
      </c>
      <c r="C359" s="60" t="s">
        <v>55</v>
      </c>
      <c r="D359" s="61">
        <v>134.66</v>
      </c>
      <c r="E359" s="62">
        <v>16.851562000000001</v>
      </c>
      <c r="F359" s="63">
        <v>0</v>
      </c>
      <c r="G359" s="64">
        <f t="shared" si="91"/>
        <v>0</v>
      </c>
      <c r="H359" s="65">
        <f t="shared" si="92"/>
        <v>0</v>
      </c>
      <c r="I359" s="61">
        <f>IFERROR(VLOOKUP(A359,'MEMO CALCULO 04'!$B$2:$E$508,4,0),0)</f>
        <v>0</v>
      </c>
      <c r="J359" s="66">
        <f t="shared" si="93"/>
        <v>0</v>
      </c>
      <c r="K359" s="65">
        <f t="shared" si="94"/>
        <v>0</v>
      </c>
      <c r="L359" s="67">
        <f t="shared" si="95"/>
        <v>0</v>
      </c>
      <c r="M359" s="68">
        <f t="shared" si="95"/>
        <v>0</v>
      </c>
      <c r="N359" s="69">
        <f t="shared" si="95"/>
        <v>0</v>
      </c>
      <c r="O359" s="48"/>
    </row>
    <row r="360" spans="1:20 16383:16384" ht="24">
      <c r="A360" s="58" t="s">
        <v>676</v>
      </c>
      <c r="B360" s="76" t="s">
        <v>677</v>
      </c>
      <c r="C360" s="60" t="s">
        <v>199</v>
      </c>
      <c r="D360" s="61">
        <v>196</v>
      </c>
      <c r="E360" s="62">
        <v>110.06100000000001</v>
      </c>
      <c r="F360" s="63">
        <v>0</v>
      </c>
      <c r="G360" s="64">
        <f t="shared" si="91"/>
        <v>0</v>
      </c>
      <c r="H360" s="65">
        <f t="shared" si="92"/>
        <v>0</v>
      </c>
      <c r="I360" s="61">
        <f>IFERROR(VLOOKUP(A360,'MEMO CALCULO 04'!$B$2:$E$508,4,0),0)</f>
        <v>0</v>
      </c>
      <c r="J360" s="66">
        <f t="shared" si="93"/>
        <v>0</v>
      </c>
      <c r="K360" s="65">
        <f t="shared" si="94"/>
        <v>0</v>
      </c>
      <c r="L360" s="67">
        <f t="shared" si="95"/>
        <v>0</v>
      </c>
      <c r="M360" s="68">
        <f t="shared" si="95"/>
        <v>0</v>
      </c>
      <c r="N360" s="69">
        <f t="shared" si="95"/>
        <v>0</v>
      </c>
      <c r="O360" s="48"/>
    </row>
    <row r="361" spans="1:20 16383:16384" ht="24">
      <c r="A361" s="58" t="s">
        <v>678</v>
      </c>
      <c r="B361" s="76" t="s">
        <v>679</v>
      </c>
      <c r="C361" s="60" t="s">
        <v>533</v>
      </c>
      <c r="D361" s="61">
        <v>5</v>
      </c>
      <c r="E361" s="62">
        <v>359.5326</v>
      </c>
      <c r="F361" s="63">
        <v>0</v>
      </c>
      <c r="G361" s="64">
        <f t="shared" si="91"/>
        <v>0</v>
      </c>
      <c r="H361" s="65">
        <f t="shared" si="92"/>
        <v>0</v>
      </c>
      <c r="I361" s="61">
        <f>IFERROR(VLOOKUP(A361,'MEMO CALCULO 04'!$B$2:$E$508,4,0),0)</f>
        <v>0</v>
      </c>
      <c r="J361" s="66">
        <f t="shared" si="93"/>
        <v>0</v>
      </c>
      <c r="K361" s="65">
        <f t="shared" si="94"/>
        <v>0</v>
      </c>
      <c r="L361" s="67">
        <f t="shared" si="95"/>
        <v>0</v>
      </c>
      <c r="M361" s="68">
        <f t="shared" si="95"/>
        <v>0</v>
      </c>
      <c r="N361" s="69">
        <f t="shared" si="95"/>
        <v>0</v>
      </c>
      <c r="O361" s="48"/>
    </row>
    <row r="362" spans="1:20 16383:16384" ht="13.9" customHeight="1">
      <c r="A362" s="172" t="s">
        <v>680</v>
      </c>
      <c r="B362" s="172"/>
      <c r="C362" s="85"/>
      <c r="D362" s="86"/>
      <c r="E362" s="86"/>
      <c r="F362" s="87"/>
      <c r="G362" s="88"/>
      <c r="H362" s="89"/>
      <c r="I362" s="87"/>
      <c r="J362" s="90">
        <f>J350+J338+J318+J288+J219+J177+J148+J130+J122+J117+J113+J100+J96+J85+J81+J74+J50+J41+J27+J20</f>
        <v>57096.570299782936</v>
      </c>
      <c r="K362" s="89"/>
      <c r="L362" s="88"/>
      <c r="M362" s="90">
        <f>M350+M338+M318+M288+M219+M177+M148+M130+M122+M117+M113+M100+M96+M85+M81+M74+M50+M41+M27+M20</f>
        <v>235591.93349503525</v>
      </c>
      <c r="N362" s="89"/>
      <c r="O362" s="48"/>
    </row>
    <row r="363" spans="1:20 16383:16384" ht="15">
      <c r="A363" s="173"/>
      <c r="B363" s="173"/>
      <c r="C363" s="173"/>
      <c r="D363" s="173"/>
      <c r="E363" s="173"/>
      <c r="F363" s="173"/>
      <c r="G363" s="173"/>
      <c r="H363" s="173"/>
      <c r="I363" s="173"/>
      <c r="J363" s="173"/>
      <c r="K363" s="173"/>
      <c r="L363" s="173"/>
      <c r="M363" s="173"/>
      <c r="N363" s="173"/>
    </row>
    <row r="364" spans="1:20 16383:16384" s="97" customFormat="1" ht="15.75" customHeight="1">
      <c r="A364" s="91" t="s">
        <v>681</v>
      </c>
      <c r="B364" s="92"/>
      <c r="C364" s="174">
        <v>1730590.11</v>
      </c>
      <c r="D364" s="174"/>
      <c r="E364" s="93"/>
      <c r="F364" s="94"/>
      <c r="G364" s="95"/>
      <c r="H364" s="95"/>
      <c r="I364" s="96"/>
      <c r="J364" s="175" t="s">
        <v>682</v>
      </c>
      <c r="K364" s="175"/>
      <c r="L364" s="175"/>
      <c r="M364" s="175"/>
      <c r="N364" s="175"/>
      <c r="O364" s="15"/>
      <c r="P364" s="15"/>
      <c r="Q364" s="15"/>
      <c r="R364" s="33"/>
      <c r="S364"/>
      <c r="T364"/>
      <c r="XFC364"/>
      <c r="XFD364"/>
    </row>
    <row r="365" spans="1:20 16383:16384" s="97" customFormat="1" ht="16.5" customHeight="1">
      <c r="A365" s="98"/>
      <c r="B365" s="98"/>
      <c r="C365" s="99"/>
      <c r="D365" s="176"/>
      <c r="E365" s="176"/>
      <c r="F365" s="177" t="str">
        <f>I18</f>
        <v>MEDIÇÃO 04</v>
      </c>
      <c r="G365" s="177"/>
      <c r="H365" s="178">
        <f>J362/C364</f>
        <v>3.2992543970901886E-2</v>
      </c>
      <c r="I365" s="178"/>
      <c r="J365" s="179" t="str">
        <f>I18</f>
        <v>MEDIÇÃO 04</v>
      </c>
      <c r="K365" s="179"/>
      <c r="L365" s="180">
        <f>J362</f>
        <v>57096.570299782936</v>
      </c>
      <c r="M365" s="180"/>
      <c r="N365" s="180"/>
      <c r="O365" s="15"/>
      <c r="P365" s="15"/>
      <c r="Q365" s="15"/>
      <c r="R365" s="33"/>
      <c r="S365"/>
      <c r="T365"/>
      <c r="XFC365"/>
      <c r="XFD365"/>
    </row>
    <row r="366" spans="1:20 16383:16384" s="97" customFormat="1" ht="13.9" customHeight="1">
      <c r="A366" s="98"/>
      <c r="B366" s="98"/>
      <c r="C366" s="181"/>
      <c r="D366" s="181"/>
      <c r="E366" s="181"/>
      <c r="F366" s="182" t="s">
        <v>683</v>
      </c>
      <c r="G366" s="182"/>
      <c r="H366" s="183">
        <f>L366/C364</f>
        <v>0.13613387256387086</v>
      </c>
      <c r="I366" s="183"/>
      <c r="J366" s="184" t="s">
        <v>684</v>
      </c>
      <c r="K366" s="184"/>
      <c r="L366" s="185">
        <f>M362</f>
        <v>235591.93349503525</v>
      </c>
      <c r="M366" s="185"/>
      <c r="N366" s="185"/>
      <c r="O366" s="100"/>
      <c r="P366" s="100"/>
      <c r="Q366" s="100"/>
      <c r="R366" s="33"/>
      <c r="S366"/>
      <c r="T366"/>
      <c r="XFC366"/>
      <c r="XFD366"/>
    </row>
    <row r="367" spans="1:20 16383:16384" ht="13.9" customHeight="1">
      <c r="A367" s="101"/>
      <c r="B367" s="101"/>
      <c r="C367" s="101"/>
      <c r="D367" s="101"/>
      <c r="E367" s="101"/>
      <c r="F367" s="186" t="s">
        <v>685</v>
      </c>
      <c r="G367" s="186"/>
      <c r="H367" s="187">
        <f>100%-H366</f>
        <v>0.86386612743612912</v>
      </c>
      <c r="I367" s="187"/>
      <c r="J367" s="188" t="s">
        <v>686</v>
      </c>
      <c r="K367" s="188"/>
      <c r="L367" s="189">
        <f>C364-L366</f>
        <v>1494998.1765049649</v>
      </c>
      <c r="M367" s="189"/>
      <c r="N367" s="189"/>
      <c r="O367" s="15"/>
      <c r="P367" s="15"/>
      <c r="Q367" s="15"/>
      <c r="R367" s="33"/>
    </row>
    <row r="368" spans="1:20 16383:16384" ht="15">
      <c r="A368" s="101"/>
      <c r="B368" s="101"/>
      <c r="C368" s="101"/>
      <c r="D368" s="101"/>
      <c r="E368" s="101"/>
      <c r="F368" s="102"/>
      <c r="G368" s="103"/>
      <c r="H368" s="103"/>
      <c r="I368" s="104"/>
      <c r="J368" s="105"/>
      <c r="K368" s="106"/>
      <c r="L368" s="107"/>
      <c r="M368" s="108"/>
      <c r="N368" s="107"/>
    </row>
    <row r="369" spans="1:20 16383:16384" ht="13.9" customHeight="1">
      <c r="A369" s="109"/>
      <c r="B369" s="110"/>
      <c r="C369" s="111"/>
      <c r="D369" s="111"/>
      <c r="E369" s="111"/>
      <c r="F369" s="101"/>
      <c r="G369" s="101"/>
      <c r="H369" s="101"/>
      <c r="I369" s="112"/>
      <c r="J369" s="109"/>
      <c r="K369" s="109"/>
      <c r="L369" s="109"/>
      <c r="M369" s="109"/>
      <c r="N369" s="109"/>
      <c r="P369" s="38"/>
    </row>
    <row r="370" spans="1:20 16383:16384" ht="15">
      <c r="A370" s="109"/>
      <c r="B370" s="16" t="s">
        <v>687</v>
      </c>
      <c r="C370" s="110"/>
      <c r="D370" s="112"/>
      <c r="E370" s="112"/>
      <c r="F370" s="101"/>
      <c r="G370" s="101"/>
      <c r="H370" s="101"/>
      <c r="I370" s="112"/>
      <c r="J370" s="109"/>
      <c r="K370" s="109"/>
      <c r="L370" s="109"/>
      <c r="M370" s="109"/>
      <c r="N370" s="109"/>
      <c r="P370" s="38"/>
    </row>
    <row r="371" spans="1:20 16383:16384" ht="15">
      <c r="A371" s="109"/>
      <c r="B371" s="110" t="s">
        <v>688</v>
      </c>
      <c r="C371" s="113"/>
      <c r="D371" s="112"/>
      <c r="E371" s="112"/>
      <c r="F371" s="101"/>
      <c r="G371" s="101"/>
      <c r="H371" s="101"/>
      <c r="I371" s="112"/>
      <c r="J371" s="109"/>
      <c r="K371" s="109"/>
      <c r="L371" s="109"/>
      <c r="M371" s="109"/>
      <c r="N371" s="109"/>
      <c r="P371" s="38"/>
    </row>
    <row r="372" spans="1:20 16383:16384" ht="15">
      <c r="A372" s="109"/>
      <c r="B372" s="16" t="s">
        <v>689</v>
      </c>
      <c r="C372" s="16"/>
      <c r="D372" s="112"/>
      <c r="E372" s="112"/>
      <c r="F372" s="110"/>
      <c r="G372" s="111"/>
      <c r="H372" s="111"/>
      <c r="I372" s="112"/>
      <c r="J372" s="109"/>
      <c r="K372" s="109"/>
      <c r="L372" s="109"/>
      <c r="M372" s="109"/>
      <c r="N372" s="109"/>
      <c r="P372" s="38"/>
    </row>
    <row r="373" spans="1:20 16383:16384" ht="15">
      <c r="B373" s="16" t="s">
        <v>690</v>
      </c>
      <c r="C373" s="16"/>
      <c r="D373" s="16"/>
      <c r="E373" s="16"/>
      <c r="F373" s="16"/>
      <c r="G373" s="110"/>
      <c r="H373" s="112"/>
    </row>
    <row r="374" spans="1:20 16383:16384" ht="15">
      <c r="B374" s="16" t="s">
        <v>691</v>
      </c>
      <c r="C374" s="16"/>
      <c r="D374" s="16"/>
      <c r="E374" s="16"/>
      <c r="F374" s="16"/>
      <c r="G374" s="113"/>
      <c r="H374" s="112"/>
    </row>
    <row r="375" spans="1:20 16383:16384" ht="15">
      <c r="F375" s="16"/>
      <c r="G375" s="16"/>
      <c r="H375" s="112"/>
      <c r="J375" s="48"/>
    </row>
    <row r="376" spans="1:20 16383:16384" s="97" customFormat="1" ht="15">
      <c r="A376"/>
      <c r="B376"/>
      <c r="C376"/>
      <c r="D376"/>
      <c r="E376"/>
      <c r="F376" s="16"/>
      <c r="G376" s="16"/>
      <c r="H376" s="16"/>
      <c r="I376" s="16"/>
      <c r="J376"/>
      <c r="K376"/>
      <c r="L376"/>
      <c r="M376"/>
      <c r="N376"/>
      <c r="O376"/>
      <c r="P376"/>
      <c r="Q376"/>
      <c r="R376"/>
      <c r="S376"/>
      <c r="T376"/>
      <c r="XFC376"/>
      <c r="XFD376"/>
    </row>
    <row r="377" spans="1:20 16383:16384" ht="15">
      <c r="B377"/>
    </row>
    <row r="378" spans="1:20 16383:16384" ht="15">
      <c r="B378"/>
    </row>
    <row r="379" spans="1:20 16383:16384" ht="15">
      <c r="B379"/>
    </row>
    <row r="380" spans="1:20 16383:16384" s="114" customFormat="1" ht="15">
      <c r="A380"/>
      <c r="B380"/>
      <c r="C380"/>
      <c r="D380"/>
      <c r="E380"/>
      <c r="F380"/>
      <c r="G380"/>
      <c r="H380"/>
      <c r="I380" s="16"/>
      <c r="J380"/>
      <c r="K380"/>
      <c r="L380"/>
      <c r="M380"/>
      <c r="N380"/>
      <c r="O380"/>
      <c r="P380"/>
      <c r="Q380"/>
      <c r="R380"/>
      <c r="S380"/>
      <c r="T380"/>
      <c r="XFC380"/>
      <c r="XFD380"/>
    </row>
    <row r="381" spans="1:20 16383:16384" ht="15">
      <c r="B381"/>
    </row>
    <row r="382" spans="1:20 16383:16384" ht="15">
      <c r="B382"/>
    </row>
    <row r="383" spans="1:20 16383:16384" ht="15">
      <c r="B383"/>
    </row>
    <row r="384" spans="1:20 16383:16384" ht="15">
      <c r="B384"/>
    </row>
    <row r="385" spans="1:20 16383:16384" ht="15">
      <c r="B385"/>
    </row>
    <row r="386" spans="1:20 16383:16384" ht="15">
      <c r="B386"/>
    </row>
    <row r="387" spans="1:20 16383:16384" ht="15">
      <c r="B387"/>
    </row>
    <row r="388" spans="1:20 16383:16384" ht="15">
      <c r="B388"/>
    </row>
    <row r="389" spans="1:20 16383:16384" ht="15">
      <c r="B389"/>
    </row>
    <row r="390" spans="1:20 16383:16384" s="97" customFormat="1" ht="15">
      <c r="A390"/>
      <c r="B390" s="15"/>
      <c r="C390"/>
      <c r="D390"/>
      <c r="E390"/>
      <c r="F390"/>
      <c r="G390"/>
      <c r="H390"/>
      <c r="I390" s="16"/>
      <c r="J390"/>
      <c r="K390"/>
      <c r="L390"/>
      <c r="M390"/>
      <c r="N390"/>
      <c r="O390"/>
      <c r="P390"/>
      <c r="Q390"/>
      <c r="R390"/>
      <c r="S390"/>
      <c r="T390"/>
      <c r="XFC390"/>
      <c r="XFD390"/>
    </row>
    <row r="397" spans="1:20 16383:16384" s="97" customFormat="1" ht="15">
      <c r="A397"/>
      <c r="B397" s="15"/>
      <c r="C397"/>
      <c r="D397"/>
      <c r="E397"/>
      <c r="F397"/>
      <c r="G397"/>
      <c r="H397"/>
      <c r="I397" s="16"/>
      <c r="J397"/>
      <c r="K397"/>
      <c r="L397"/>
      <c r="M397"/>
      <c r="N397"/>
      <c r="O397"/>
      <c r="P397"/>
      <c r="Q397"/>
      <c r="R397"/>
      <c r="S397"/>
      <c r="T397"/>
      <c r="XFC397"/>
      <c r="XFD397"/>
    </row>
    <row r="403" spans="1:20 16383:16384" s="15" customFormat="1" ht="15">
      <c r="A403"/>
      <c r="C403"/>
      <c r="D403"/>
      <c r="E403"/>
      <c r="F403"/>
      <c r="G403"/>
      <c r="H403"/>
      <c r="I403" s="16"/>
      <c r="J403"/>
      <c r="K403"/>
      <c r="L403"/>
      <c r="M403"/>
      <c r="N403"/>
      <c r="O403"/>
      <c r="P403"/>
      <c r="Q403"/>
      <c r="R403"/>
      <c r="S403"/>
      <c r="T403"/>
      <c r="XFC403"/>
      <c r="XFD403"/>
    </row>
    <row r="404" spans="1:20 16383:16384" s="15" customFormat="1" ht="15">
      <c r="A404"/>
      <c r="C404"/>
      <c r="D404"/>
      <c r="E404"/>
      <c r="F404"/>
      <c r="G404"/>
      <c r="H404"/>
      <c r="I404" s="16"/>
      <c r="J404"/>
      <c r="K404"/>
      <c r="L404"/>
      <c r="M404"/>
      <c r="N404"/>
      <c r="O404"/>
      <c r="P404"/>
      <c r="Q404"/>
      <c r="R404"/>
      <c r="S404"/>
      <c r="T404"/>
      <c r="XFC404"/>
      <c r="XFD404"/>
    </row>
    <row r="405" spans="1:20 16383:16384" s="15" customFormat="1" ht="15">
      <c r="A405"/>
      <c r="C405"/>
      <c r="D405"/>
      <c r="E405"/>
      <c r="F405"/>
      <c r="G405"/>
      <c r="H405"/>
      <c r="I405" s="16"/>
      <c r="J405"/>
      <c r="K405"/>
      <c r="L405"/>
      <c r="M405"/>
      <c r="N405"/>
      <c r="O405"/>
      <c r="P405"/>
      <c r="Q405"/>
      <c r="R405"/>
      <c r="S405"/>
      <c r="T405"/>
      <c r="XFC405"/>
      <c r="XFD405"/>
    </row>
    <row r="406" spans="1:20 16383:16384" s="15" customFormat="1" ht="15">
      <c r="A406"/>
      <c r="C406"/>
      <c r="D406"/>
      <c r="E406"/>
      <c r="F406"/>
      <c r="G406"/>
      <c r="H406"/>
      <c r="I406" s="16"/>
      <c r="J406"/>
      <c r="K406"/>
      <c r="L406"/>
      <c r="M406"/>
      <c r="N406"/>
      <c r="O406"/>
      <c r="P406"/>
      <c r="Q406"/>
      <c r="R406"/>
      <c r="S406"/>
      <c r="T406"/>
      <c r="XFC406"/>
      <c r="XFD406"/>
    </row>
    <row r="1048564" ht="15"/>
    <row r="1048565" ht="15"/>
    <row r="1048566" ht="15"/>
    <row r="1048567" ht="15"/>
    <row r="1048568" ht="15"/>
    <row r="1048569" ht="15"/>
    <row r="1048570" ht="15"/>
    <row r="1048571" ht="15"/>
    <row r="1048572" ht="15"/>
    <row r="1048573" ht="15"/>
    <row r="1048574" ht="15"/>
    <row r="1048575" ht="15"/>
    <row r="1048576" ht="15"/>
  </sheetData>
  <mergeCells count="48">
    <mergeCell ref="F367:G367"/>
    <mergeCell ref="H367:I367"/>
    <mergeCell ref="J367:K367"/>
    <mergeCell ref="L367:N367"/>
    <mergeCell ref="C366:E366"/>
    <mergeCell ref="F366:G366"/>
    <mergeCell ref="H366:I366"/>
    <mergeCell ref="J366:K366"/>
    <mergeCell ref="L366:N366"/>
    <mergeCell ref="D365:E365"/>
    <mergeCell ref="F365:G365"/>
    <mergeCell ref="H365:I365"/>
    <mergeCell ref="J365:K365"/>
    <mergeCell ref="L365:N365"/>
    <mergeCell ref="L18:N18"/>
    <mergeCell ref="A362:B362"/>
    <mergeCell ref="A363:N363"/>
    <mergeCell ref="C364:D364"/>
    <mergeCell ref="J364:N364"/>
    <mergeCell ref="A17:E17"/>
    <mergeCell ref="F17:H17"/>
    <mergeCell ref="I17:J17"/>
    <mergeCell ref="A18:A19"/>
    <mergeCell ref="B18:B19"/>
    <mergeCell ref="C18:C19"/>
    <mergeCell ref="D18:D19"/>
    <mergeCell ref="E18:E19"/>
    <mergeCell ref="F18:H18"/>
    <mergeCell ref="I18:K18"/>
    <mergeCell ref="M14:N14"/>
    <mergeCell ref="K15:L15"/>
    <mergeCell ref="M15:N15"/>
    <mergeCell ref="A16:C16"/>
    <mergeCell ref="D16:E16"/>
    <mergeCell ref="F16:G16"/>
    <mergeCell ref="I16:J16"/>
    <mergeCell ref="K16:L16"/>
    <mergeCell ref="M16:N16"/>
    <mergeCell ref="A14:C15"/>
    <mergeCell ref="D14:E15"/>
    <mergeCell ref="F14:G15"/>
    <mergeCell ref="H14:J15"/>
    <mergeCell ref="K14:L14"/>
    <mergeCell ref="A1:N11"/>
    <mergeCell ref="A12:N12"/>
    <mergeCell ref="A13:D13"/>
    <mergeCell ref="E13:J13"/>
    <mergeCell ref="K13:N13"/>
  </mergeCells>
  <conditionalFormatting sqref="N20:N361">
    <cfRule type="cellIs" dxfId="2" priority="2" operator="equal">
      <formula>1</formula>
    </cfRule>
    <cfRule type="cellIs" dxfId="1" priority="3" operator="between">
      <formula>0.9</formula>
      <formula>1</formula>
    </cfRule>
    <cfRule type="cellIs" dxfId="0" priority="4" operator="greaterThan">
      <formula>1</formula>
    </cfRule>
  </conditionalFormatting>
  <printOptions horizontalCentered="1"/>
  <pageMargins left="0.51180555555555596" right="0.51180555555555596" top="0.81666666666666698" bottom="1.12083333333333" header="0.483333333333333" footer="3.7499999999999999E-2"/>
  <pageSetup paperSize="9" scale="33" fitToHeight="0" orientation="landscape" horizontalDpi="300" verticalDpi="300" r:id="rId1"/>
  <rowBreaks count="13" manualBreakCount="13">
    <brk id="38" max="16383" man="1"/>
    <brk id="66" max="16383" man="1"/>
    <brk id="92" max="16383" man="1"/>
    <brk id="121" max="16383" man="1"/>
    <brk id="147" max="16383" man="1"/>
    <brk id="174" max="16383" man="1"/>
    <brk id="196" max="16383" man="1"/>
    <brk id="224" max="16383" man="1"/>
    <brk id="251" max="16383" man="1"/>
    <brk id="277" max="16383" man="1"/>
    <brk id="304" max="16383" man="1"/>
    <brk id="329" max="16383" man="1"/>
    <brk id="353" max="16383" man="1"/>
  </row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L249"/>
  <sheetViews>
    <sheetView view="pageBreakPreview" topLeftCell="A220" zoomScaleNormal="100" workbookViewId="0">
      <selection activeCell="F238" sqref="F238"/>
    </sheetView>
  </sheetViews>
  <sheetFormatPr defaultColWidth="8.7109375" defaultRowHeight="15" customHeight="1"/>
  <cols>
    <col min="1" max="1" width="3.28515625" customWidth="1"/>
    <col min="2" max="2" width="14.85546875" customWidth="1"/>
    <col min="3" max="3" width="92.42578125" customWidth="1"/>
    <col min="4" max="4" width="14.5703125" customWidth="1"/>
    <col min="5" max="5" width="16.28515625" customWidth="1"/>
    <col min="6" max="6" width="21" customWidth="1"/>
    <col min="7" max="7" width="16.7109375" customWidth="1"/>
    <col min="8" max="8" width="13.140625" customWidth="1"/>
    <col min="9" max="9" width="15.85546875" customWidth="1"/>
  </cols>
  <sheetData>
    <row r="1" spans="1:12" ht="15.75">
      <c r="B1" s="115"/>
    </row>
    <row r="2" spans="1:12" ht="15" customHeight="1">
      <c r="B2" s="190" t="s">
        <v>692</v>
      </c>
      <c r="C2" s="190"/>
      <c r="D2" s="190"/>
      <c r="E2" s="190"/>
    </row>
    <row r="3" spans="1:12">
      <c r="B3" s="190"/>
      <c r="C3" s="190"/>
      <c r="D3" s="190"/>
      <c r="E3" s="190"/>
    </row>
    <row r="4" spans="1:12">
      <c r="B4" s="190"/>
      <c r="C4" s="190"/>
      <c r="D4" s="190"/>
      <c r="E4" s="190"/>
    </row>
    <row r="5" spans="1:12">
      <c r="B5" s="190"/>
      <c r="C5" s="190"/>
      <c r="D5" s="190"/>
      <c r="E5" s="190"/>
    </row>
    <row r="6" spans="1:12">
      <c r="B6" s="190"/>
      <c r="C6" s="190"/>
      <c r="D6" s="190"/>
      <c r="E6" s="190"/>
    </row>
    <row r="7" spans="1:12" ht="14.25" customHeight="1">
      <c r="B7" s="190"/>
      <c r="C7" s="190"/>
      <c r="D7" s="190"/>
      <c r="E7" s="190"/>
    </row>
    <row r="8" spans="1:12" ht="15.75" customHeight="1">
      <c r="B8" s="191" t="s">
        <v>693</v>
      </c>
      <c r="C8" s="191"/>
      <c r="D8" s="191"/>
      <c r="E8" s="191"/>
    </row>
    <row r="9" spans="1:12" ht="15" customHeight="1">
      <c r="B9" s="192" t="s">
        <v>694</v>
      </c>
      <c r="C9" s="192"/>
      <c r="D9" s="193" t="s">
        <v>2</v>
      </c>
      <c r="E9" s="193"/>
    </row>
    <row r="10" spans="1:12" ht="15" customHeight="1">
      <c r="B10" s="192" t="s">
        <v>695</v>
      </c>
      <c r="C10" s="192"/>
      <c r="D10" s="193"/>
      <c r="E10" s="193"/>
    </row>
    <row r="11" spans="1:12" ht="15.75">
      <c r="B11" s="116" t="s">
        <v>17</v>
      </c>
      <c r="C11" s="117" t="s">
        <v>696</v>
      </c>
      <c r="D11" s="117" t="s">
        <v>175</v>
      </c>
      <c r="E11" s="118" t="s">
        <v>20</v>
      </c>
      <c r="G11" s="119">
        <f>'MEDIÇÃO 4'!C364-'MEDIÇÃO 4'!E24-'MEDIÇÃO 4'!E25-'MEDIÇÃO 4'!E26</f>
        <v>1684349.5950780001</v>
      </c>
    </row>
    <row r="12" spans="1:12" ht="15.75">
      <c r="B12" s="120">
        <v>1</v>
      </c>
      <c r="C12" s="121" t="str">
        <f>VLOOKUP(B12,'MEDIÇÃO 4'!$A$20:$C$362,2,0)</f>
        <v>SERVIÇOS PRELIMINARES</v>
      </c>
      <c r="D12" s="122"/>
      <c r="E12" s="123"/>
      <c r="F12" s="119">
        <v>53446.151805415597</v>
      </c>
      <c r="G12" s="115">
        <v>1684349.59</v>
      </c>
      <c r="H12">
        <f>F12/G12</f>
        <v>3.1731032632848856E-2</v>
      </c>
      <c r="I12">
        <f>H12*2.4</f>
        <v>7.6154478318837246E-2</v>
      </c>
    </row>
    <row r="13" spans="1:12" ht="15.75">
      <c r="B13" s="120" t="s">
        <v>33</v>
      </c>
      <c r="C13" s="121" t="str">
        <f>VLOOKUP(B13,'MEDIÇÃO 4'!$A$20:$C$362,2,0)</f>
        <v>ADMINISTRAÇÃO LOCAL</v>
      </c>
      <c r="D13" s="122"/>
      <c r="E13" s="123"/>
      <c r="F13" s="119"/>
      <c r="H13">
        <v>3.1731032632848898E-2</v>
      </c>
      <c r="I13">
        <v>7.6154478318837301E-2</v>
      </c>
    </row>
    <row r="14" spans="1:12" s="115" customFormat="1" ht="15.75">
      <c r="A14"/>
      <c r="B14" s="124" t="s">
        <v>35</v>
      </c>
      <c r="C14" s="125" t="str">
        <f>VLOOKUP(B14,'MEDIÇÃO 4'!$A$20:$C$362,2,0)</f>
        <v>ENGENHEIRO CIVIL DE OBRA JUNIOR COM ENCARGOS COMPLEMENTARES</v>
      </c>
      <c r="D14" s="126" t="str">
        <f>VLOOKUP(B14,'MEDIÇÃO 4'!$A$20:$C$79,3,0)</f>
        <v>MES</v>
      </c>
      <c r="E14" s="194">
        <f>D15</f>
        <v>7.6154478318837301E-2</v>
      </c>
      <c r="F14" s="119"/>
      <c r="G14"/>
      <c r="H14"/>
      <c r="I14"/>
      <c r="J14"/>
      <c r="K14"/>
      <c r="L14"/>
    </row>
    <row r="15" spans="1:12" s="115" customFormat="1" ht="26.85" customHeight="1">
      <c r="B15" s="195" t="s">
        <v>697</v>
      </c>
      <c r="C15" s="195"/>
      <c r="D15" s="128">
        <v>7.6154478318837301E-2</v>
      </c>
      <c r="E15" s="194"/>
      <c r="F15" s="119"/>
    </row>
    <row r="16" spans="1:12" s="115" customFormat="1" ht="15.75">
      <c r="B16" s="129" t="s">
        <v>38</v>
      </c>
      <c r="C16" s="130" t="str">
        <f>VLOOKUP(B16,'MEDIÇÃO 4'!$A$20:$C$362,2,0)</f>
        <v>MESTRE DE OBRAS COM ENCARGOS COMPLEMENTARES</v>
      </c>
      <c r="D16" s="131" t="str">
        <f>VLOOKUP(B16,'MEDIÇÃO 4'!$A$20:$C$79,3,0)</f>
        <v>MES</v>
      </c>
      <c r="E16" s="194">
        <f>D17</f>
        <v>7.6154478318837301E-2</v>
      </c>
      <c r="F16" s="119">
        <v>53446.151805415597</v>
      </c>
      <c r="G16" s="115">
        <v>1684349.59</v>
      </c>
      <c r="H16">
        <f>F16/G16</f>
        <v>3.1731032632848856E-2</v>
      </c>
      <c r="I16">
        <f>H16*2.4</f>
        <v>7.6154478318837246E-2</v>
      </c>
    </row>
    <row r="17" spans="2:9" s="115" customFormat="1" ht="26.85" customHeight="1">
      <c r="B17" s="195" t="s">
        <v>698</v>
      </c>
      <c r="C17" s="195"/>
      <c r="D17" s="128">
        <v>7.6154478318837301E-2</v>
      </c>
      <c r="E17" s="194"/>
      <c r="F17" s="119"/>
      <c r="G17"/>
      <c r="H17">
        <v>3.1731032632848898E-2</v>
      </c>
      <c r="I17">
        <v>7.6154478318837301E-2</v>
      </c>
    </row>
    <row r="18" spans="2:9" s="115" customFormat="1" ht="15.75">
      <c r="B18" s="129" t="s">
        <v>40</v>
      </c>
      <c r="C18" s="130" t="str">
        <f>VLOOKUP(B18,'MEDIÇÃO 4'!$A$20:$C$362,2,0)</f>
        <v>TECNICO DE EDIFICACOES COM ENCARGOS COMPLEMENTARES</v>
      </c>
      <c r="D18" s="131" t="str">
        <f>VLOOKUP(B18,'MEDIÇÃO 4'!$A$20:$C$79,3,0)</f>
        <v>MES</v>
      </c>
      <c r="E18" s="194">
        <f>D19</f>
        <v>9.5193097898546603E-2</v>
      </c>
      <c r="F18" s="119">
        <v>53446.151805415597</v>
      </c>
      <c r="G18" s="115">
        <v>1684349.59</v>
      </c>
      <c r="H18">
        <f>F18/G18</f>
        <v>3.1731032632848856E-2</v>
      </c>
      <c r="I18">
        <f>H18*3</f>
        <v>9.5193097898546575E-2</v>
      </c>
    </row>
    <row r="19" spans="2:9" s="115" customFormat="1" ht="26.85" customHeight="1">
      <c r="B19" s="195" t="s">
        <v>699</v>
      </c>
      <c r="C19" s="195"/>
      <c r="D19" s="128">
        <v>9.5193097898546603E-2</v>
      </c>
      <c r="E19" s="194"/>
      <c r="F19" s="119"/>
      <c r="G19"/>
      <c r="H19">
        <v>3.1731032632848898E-2</v>
      </c>
      <c r="I19">
        <v>9.5193097898546603E-2</v>
      </c>
    </row>
    <row r="20" spans="2:9" ht="15.75">
      <c r="B20" s="196"/>
      <c r="C20" s="196"/>
      <c r="D20" s="196"/>
      <c r="E20" s="196"/>
    </row>
    <row r="21" spans="2:9" ht="15.75">
      <c r="B21" s="120">
        <v>3</v>
      </c>
      <c r="C21" s="121" t="str">
        <f>VLOOKUP(B21,'MEDIÇÃO 4'!$A$20:$C$362,2,0)</f>
        <v>MOVIMENTAÇÃO DE TERRA</v>
      </c>
      <c r="D21" s="122"/>
      <c r="E21" s="123"/>
    </row>
    <row r="22" spans="2:9" ht="15.75">
      <c r="B22" s="120" t="s">
        <v>74</v>
      </c>
      <c r="C22" s="121" t="str">
        <f>VLOOKUP(B22,'MEDIÇÃO 4'!$A$20:$C$362,2,0)</f>
        <v>ESCAVAÇÕES</v>
      </c>
      <c r="D22" s="122"/>
      <c r="E22" s="123"/>
    </row>
    <row r="23" spans="2:9" ht="31.5">
      <c r="B23" s="124" t="s">
        <v>76</v>
      </c>
      <c r="C23" s="132" t="str">
        <f>VLOOKUP(B23,'MEDIÇÃO 4'!$A$20:$C$362,2,0)</f>
        <v>ESCAVAÇÃO MANUAL DE VALA COM PROFUNDIDADE MENOR OU IGUAL A 1,30 M. AF_02/2021</v>
      </c>
      <c r="D23" s="133" t="str">
        <f>VLOOKUP(B23,'MEDIÇÃO 4'!$A$20:$C$79,3,0)</f>
        <v>m³</v>
      </c>
      <c r="E23" s="197">
        <f>SUM(D24:D26)</f>
        <v>0</v>
      </c>
    </row>
    <row r="24" spans="2:9" ht="15" customHeight="1">
      <c r="B24" s="198" t="s">
        <v>700</v>
      </c>
      <c r="C24" s="198"/>
      <c r="D24" s="134"/>
      <c r="E24" s="197"/>
    </row>
    <row r="25" spans="2:9" ht="15" customHeight="1">
      <c r="B25" s="199" t="s">
        <v>701</v>
      </c>
      <c r="C25" s="199"/>
      <c r="D25" s="135">
        <v>0</v>
      </c>
      <c r="E25" s="197"/>
      <c r="G25" s="73"/>
    </row>
    <row r="26" spans="2:9" ht="15" customHeight="1">
      <c r="B26" s="199" t="s">
        <v>702</v>
      </c>
      <c r="C26" s="199"/>
      <c r="D26" s="135">
        <v>0</v>
      </c>
      <c r="E26" s="197"/>
      <c r="G26" s="73"/>
    </row>
    <row r="27" spans="2:9" ht="15" customHeight="1">
      <c r="B27" s="199" t="s">
        <v>703</v>
      </c>
      <c r="C27" s="199"/>
      <c r="D27" s="199"/>
      <c r="E27" s="197"/>
      <c r="G27" s="73"/>
    </row>
    <row r="28" spans="2:9" ht="15.75">
      <c r="B28" s="120" t="s">
        <v>79</v>
      </c>
      <c r="C28" s="121" t="str">
        <f>VLOOKUP(B28,'MEDIÇÃO 4'!$A$20:$C$362,2,0)</f>
        <v>REATERRO E COMPACTAÇÃO</v>
      </c>
      <c r="D28" s="122"/>
      <c r="E28" s="123"/>
      <c r="G28" s="73"/>
    </row>
    <row r="29" spans="2:9" ht="31.5">
      <c r="B29" s="124" t="s">
        <v>81</v>
      </c>
      <c r="C29" s="132" t="str">
        <f>VLOOKUP(B29,'MEDIÇÃO 4'!$A$20:$C$362,2,0)</f>
        <v>REATERRO MANUAL DE VALAS, COM COMPACTADOR DE SOLOS DE PERCUSSÃO. AF_08/2023</v>
      </c>
      <c r="D29" s="133" t="str">
        <f>VLOOKUP(B29,'MEDIÇÃO 4'!$A$20:$C$79,3,0)</f>
        <v>m³</v>
      </c>
      <c r="E29" s="197">
        <f>SUM(D30:D33)</f>
        <v>35.83</v>
      </c>
    </row>
    <row r="30" spans="2:9" ht="26.85" customHeight="1">
      <c r="B30" s="199" t="s">
        <v>704</v>
      </c>
      <c r="C30" s="199"/>
      <c r="D30" s="135">
        <v>34.97</v>
      </c>
      <c r="E30" s="197"/>
    </row>
    <row r="31" spans="2:9" ht="15" customHeight="1">
      <c r="B31" s="199" t="s">
        <v>705</v>
      </c>
      <c r="C31" s="199"/>
      <c r="D31" s="135">
        <v>20.86</v>
      </c>
      <c r="E31" s="197"/>
    </row>
    <row r="32" spans="2:9" ht="15" customHeight="1">
      <c r="B32" s="199" t="s">
        <v>706</v>
      </c>
      <c r="C32" s="199"/>
      <c r="D32" s="135">
        <v>-20</v>
      </c>
      <c r="E32" s="197"/>
      <c r="F32" s="19"/>
    </row>
    <row r="33" spans="2:7" ht="15" customHeight="1">
      <c r="B33" s="199" t="s">
        <v>707</v>
      </c>
      <c r="C33" s="199"/>
      <c r="D33" s="135"/>
      <c r="E33" s="197"/>
      <c r="F33" s="73"/>
      <c r="G33" s="73"/>
    </row>
    <row r="34" spans="2:7" ht="15.75">
      <c r="B34" s="196"/>
      <c r="C34" s="196"/>
      <c r="D34" s="196"/>
      <c r="E34" s="196"/>
      <c r="F34" s="73"/>
      <c r="G34" s="73"/>
    </row>
    <row r="35" spans="2:7" ht="15.75">
      <c r="B35" s="120">
        <v>4</v>
      </c>
      <c r="C35" s="121" t="str">
        <f>VLOOKUP(B35,'MEDIÇÃO 4'!$A$20:$C$362,2,0)</f>
        <v>ESTRUTURAS</v>
      </c>
      <c r="D35" s="122"/>
      <c r="E35" s="123"/>
      <c r="F35" s="73"/>
      <c r="G35" s="73"/>
    </row>
    <row r="36" spans="2:7" ht="15.75">
      <c r="B36" s="120" t="s">
        <v>92</v>
      </c>
      <c r="C36" s="121" t="str">
        <f>VLOOKUP(B36,'MEDIÇÃO 4'!$A$20:$C$362,2,0)</f>
        <v>INFRA-ESTRUTURA (CONSIDERANDO SAPATAS E PILARETES)</v>
      </c>
      <c r="D36" s="122"/>
      <c r="E36" s="123"/>
    </row>
    <row r="37" spans="2:7" ht="31.5">
      <c r="B37" s="124" t="s">
        <v>107</v>
      </c>
      <c r="C37" s="125" t="str">
        <f>VLOOKUP(B37,'MEDIÇÃO 4'!$A$20:$C$362,2,0)</f>
        <v>ARMAÇÃO DE BLOCO, VIGA BALDRAME OU SAPATA UTILIZANDO AÇO CA-50 DE 10 MM - MONTAGEM. AF_06/2017</v>
      </c>
      <c r="D37" s="126" t="str">
        <f>VLOOKUP(B37,'MEDIÇÃO 4'!$A$20:$C$79,3,0)</f>
        <v>KG</v>
      </c>
      <c r="E37" s="194">
        <v>0</v>
      </c>
      <c r="F37" s="19"/>
    </row>
    <row r="38" spans="2:7" ht="15" customHeight="1">
      <c r="B38" s="198" t="s">
        <v>708</v>
      </c>
      <c r="C38" s="198">
        <v>445</v>
      </c>
      <c r="D38" s="198"/>
      <c r="E38" s="194"/>
    </row>
    <row r="39" spans="2:7" ht="15.75">
      <c r="B39" s="136" t="s">
        <v>709</v>
      </c>
      <c r="C39" s="137" t="s">
        <v>710</v>
      </c>
      <c r="D39" s="135"/>
      <c r="E39" s="194"/>
    </row>
    <row r="40" spans="2:7" ht="15.75">
      <c r="B40" s="138">
        <f>164486/100</f>
        <v>1644.86</v>
      </c>
      <c r="C40" s="139">
        <f>B40*0.617</f>
        <v>1014.87862</v>
      </c>
      <c r="D40" s="135">
        <v>1015</v>
      </c>
      <c r="E40" s="194"/>
    </row>
    <row r="41" spans="2:7" ht="15" customHeight="1">
      <c r="B41" s="199" t="s">
        <v>711</v>
      </c>
      <c r="C41" s="199"/>
      <c r="D41" s="135"/>
      <c r="E41" s="194"/>
    </row>
    <row r="42" spans="2:7" ht="15" customHeight="1">
      <c r="B42" s="198" t="s">
        <v>712</v>
      </c>
      <c r="C42" s="198">
        <v>445</v>
      </c>
      <c r="D42" s="198"/>
      <c r="E42" s="194"/>
    </row>
    <row r="43" spans="2:7" ht="15" customHeight="1">
      <c r="B43" s="199" t="s">
        <v>713</v>
      </c>
      <c r="C43" s="199">
        <v>445</v>
      </c>
      <c r="D43" s="135">
        <v>445</v>
      </c>
      <c r="E43" s="194"/>
    </row>
    <row r="44" spans="2:7">
      <c r="B44" s="140" t="s">
        <v>714</v>
      </c>
      <c r="C44" s="141" t="s">
        <v>715</v>
      </c>
      <c r="D44" s="142" t="s">
        <v>716</v>
      </c>
      <c r="E44" s="194"/>
    </row>
    <row r="45" spans="2:7">
      <c r="B45" s="143" t="s">
        <v>717</v>
      </c>
      <c r="C45" s="144">
        <f>1.7*12*0.617</f>
        <v>12.586799999999998</v>
      </c>
      <c r="D45" s="144">
        <f t="shared" ref="D45:D52" si="0">C45</f>
        <v>12.586799999999998</v>
      </c>
      <c r="E45" s="194"/>
    </row>
    <row r="46" spans="2:7">
      <c r="B46" s="143" t="s">
        <v>718</v>
      </c>
      <c r="C46" s="144">
        <f t="shared" ref="C46:C52" si="1">1.7*6*0.617</f>
        <v>6.2933999999999992</v>
      </c>
      <c r="D46" s="144">
        <f t="shared" si="0"/>
        <v>6.2933999999999992</v>
      </c>
      <c r="E46" s="194"/>
    </row>
    <row r="47" spans="2:7">
      <c r="B47" s="143" t="s">
        <v>719</v>
      </c>
      <c r="C47" s="144">
        <f t="shared" si="1"/>
        <v>6.2933999999999992</v>
      </c>
      <c r="D47" s="144">
        <f t="shared" si="0"/>
        <v>6.2933999999999992</v>
      </c>
      <c r="E47" s="194"/>
    </row>
    <row r="48" spans="2:7">
      <c r="B48" s="143" t="s">
        <v>720</v>
      </c>
      <c r="C48" s="144">
        <f t="shared" si="1"/>
        <v>6.2933999999999992</v>
      </c>
      <c r="D48" s="144">
        <f t="shared" si="0"/>
        <v>6.2933999999999992</v>
      </c>
      <c r="E48" s="194"/>
    </row>
    <row r="49" spans="2:5">
      <c r="B49" s="143" t="s">
        <v>721</v>
      </c>
      <c r="C49" s="144">
        <f t="shared" si="1"/>
        <v>6.2933999999999992</v>
      </c>
      <c r="D49" s="144">
        <f t="shared" si="0"/>
        <v>6.2933999999999992</v>
      </c>
      <c r="E49" s="194"/>
    </row>
    <row r="50" spans="2:5">
      <c r="B50" s="143" t="s">
        <v>722</v>
      </c>
      <c r="C50" s="144">
        <f t="shared" si="1"/>
        <v>6.2933999999999992</v>
      </c>
      <c r="D50" s="144">
        <f t="shared" si="0"/>
        <v>6.2933999999999992</v>
      </c>
      <c r="E50" s="194"/>
    </row>
    <row r="51" spans="2:5">
      <c r="B51" s="143" t="s">
        <v>723</v>
      </c>
      <c r="C51" s="144">
        <f t="shared" si="1"/>
        <v>6.2933999999999992</v>
      </c>
      <c r="D51" s="144">
        <f t="shared" si="0"/>
        <v>6.2933999999999992</v>
      </c>
      <c r="E51" s="194"/>
    </row>
    <row r="52" spans="2:5">
      <c r="B52" s="143" t="s">
        <v>724</v>
      </c>
      <c r="C52" s="144">
        <f t="shared" si="1"/>
        <v>6.2933999999999992</v>
      </c>
      <c r="D52" s="144">
        <f t="shared" si="0"/>
        <v>6.2933999999999992</v>
      </c>
      <c r="E52" s="194"/>
    </row>
    <row r="53" spans="2:5">
      <c r="B53" s="143" t="s">
        <v>725</v>
      </c>
      <c r="C53" s="144" t="s">
        <v>726</v>
      </c>
      <c r="D53" s="144">
        <v>0</v>
      </c>
      <c r="E53" s="194"/>
    </row>
    <row r="54" spans="2:5">
      <c r="B54" s="143" t="s">
        <v>727</v>
      </c>
      <c r="C54" s="144">
        <f t="shared" ref="C54:C62" si="2">1.7*6*0.617</f>
        <v>6.2933999999999992</v>
      </c>
      <c r="D54" s="144">
        <f t="shared" ref="D54:D63" si="3">C54</f>
        <v>6.2933999999999992</v>
      </c>
      <c r="E54" s="194"/>
    </row>
    <row r="55" spans="2:5">
      <c r="B55" s="143" t="s">
        <v>728</v>
      </c>
      <c r="C55" s="144">
        <f t="shared" si="2"/>
        <v>6.2933999999999992</v>
      </c>
      <c r="D55" s="144">
        <f t="shared" si="3"/>
        <v>6.2933999999999992</v>
      </c>
      <c r="E55" s="194"/>
    </row>
    <row r="56" spans="2:5">
      <c r="B56" s="143" t="s">
        <v>729</v>
      </c>
      <c r="C56" s="144">
        <f t="shared" si="2"/>
        <v>6.2933999999999992</v>
      </c>
      <c r="D56" s="144">
        <f t="shared" si="3"/>
        <v>6.2933999999999992</v>
      </c>
      <c r="E56" s="194"/>
    </row>
    <row r="57" spans="2:5">
      <c r="B57" s="143" t="s">
        <v>730</v>
      </c>
      <c r="C57" s="144">
        <f t="shared" si="2"/>
        <v>6.2933999999999992</v>
      </c>
      <c r="D57" s="144">
        <f t="shared" si="3"/>
        <v>6.2933999999999992</v>
      </c>
      <c r="E57" s="194"/>
    </row>
    <row r="58" spans="2:5">
      <c r="B58" s="143" t="s">
        <v>731</v>
      </c>
      <c r="C58" s="144">
        <f t="shared" si="2"/>
        <v>6.2933999999999992</v>
      </c>
      <c r="D58" s="144">
        <f t="shared" si="3"/>
        <v>6.2933999999999992</v>
      </c>
      <c r="E58" s="194"/>
    </row>
    <row r="59" spans="2:5">
      <c r="B59" s="143" t="s">
        <v>732</v>
      </c>
      <c r="C59" s="144">
        <f t="shared" si="2"/>
        <v>6.2933999999999992</v>
      </c>
      <c r="D59" s="144">
        <f t="shared" si="3"/>
        <v>6.2933999999999992</v>
      </c>
      <c r="E59" s="194"/>
    </row>
    <row r="60" spans="2:5">
      <c r="B60" s="143" t="s">
        <v>733</v>
      </c>
      <c r="C60" s="144">
        <f t="shared" si="2"/>
        <v>6.2933999999999992</v>
      </c>
      <c r="D60" s="144">
        <f t="shared" si="3"/>
        <v>6.2933999999999992</v>
      </c>
      <c r="E60" s="194"/>
    </row>
    <row r="61" spans="2:5">
      <c r="B61" s="143" t="s">
        <v>734</v>
      </c>
      <c r="C61" s="144">
        <f t="shared" si="2"/>
        <v>6.2933999999999992</v>
      </c>
      <c r="D61" s="144">
        <f t="shared" si="3"/>
        <v>6.2933999999999992</v>
      </c>
      <c r="E61" s="194"/>
    </row>
    <row r="62" spans="2:5">
      <c r="B62" s="143" t="s">
        <v>735</v>
      </c>
      <c r="C62" s="144">
        <f t="shared" si="2"/>
        <v>6.2933999999999992</v>
      </c>
      <c r="D62" s="144">
        <f t="shared" si="3"/>
        <v>6.2933999999999992</v>
      </c>
      <c r="E62" s="194"/>
    </row>
    <row r="63" spans="2:5">
      <c r="B63" s="143" t="s">
        <v>736</v>
      </c>
      <c r="C63" s="144">
        <f>1.7*8*0.617</f>
        <v>8.3911999999999995</v>
      </c>
      <c r="D63" s="144">
        <f t="shared" si="3"/>
        <v>8.3911999999999995</v>
      </c>
      <c r="E63" s="194"/>
    </row>
    <row r="64" spans="2:5">
      <c r="B64" s="143" t="s">
        <v>737</v>
      </c>
      <c r="C64" s="144" t="s">
        <v>726</v>
      </c>
      <c r="D64" s="144">
        <v>0</v>
      </c>
      <c r="E64" s="194"/>
    </row>
    <row r="65" spans="2:5">
      <c r="B65" s="143" t="s">
        <v>738</v>
      </c>
      <c r="C65" s="144">
        <f>1.7*6*0.617</f>
        <v>6.2933999999999992</v>
      </c>
      <c r="D65" s="144">
        <f>C65</f>
        <v>6.2933999999999992</v>
      </c>
      <c r="E65" s="194"/>
    </row>
    <row r="66" spans="2:5">
      <c r="B66" s="143" t="s">
        <v>739</v>
      </c>
      <c r="C66" s="144">
        <f>1.7*8*0.617</f>
        <v>8.3911999999999995</v>
      </c>
      <c r="D66" s="144">
        <f>C66</f>
        <v>8.3911999999999995</v>
      </c>
      <c r="E66" s="194"/>
    </row>
    <row r="67" spans="2:5">
      <c r="B67" s="143" t="s">
        <v>740</v>
      </c>
      <c r="C67" s="144" t="s">
        <v>726</v>
      </c>
      <c r="D67" s="144">
        <v>0</v>
      </c>
      <c r="E67" s="194"/>
    </row>
    <row r="68" spans="2:5">
      <c r="B68" s="143" t="s">
        <v>741</v>
      </c>
      <c r="C68" s="144">
        <f>1.7*6*0.617</f>
        <v>6.2933999999999992</v>
      </c>
      <c r="D68" s="144">
        <f t="shared" ref="D68:D85" si="4">C68</f>
        <v>6.2933999999999992</v>
      </c>
      <c r="E68" s="194"/>
    </row>
    <row r="69" spans="2:5">
      <c r="B69" s="143" t="s">
        <v>742</v>
      </c>
      <c r="C69" s="144">
        <f>1.7*6*0.617</f>
        <v>6.2933999999999992</v>
      </c>
      <c r="D69" s="144">
        <f t="shared" si="4"/>
        <v>6.2933999999999992</v>
      </c>
      <c r="E69" s="194"/>
    </row>
    <row r="70" spans="2:5">
      <c r="B70" s="143" t="s">
        <v>743</v>
      </c>
      <c r="C70" s="144">
        <f>1.7*6*0.617</f>
        <v>6.2933999999999992</v>
      </c>
      <c r="D70" s="144">
        <f t="shared" si="4"/>
        <v>6.2933999999999992</v>
      </c>
      <c r="E70" s="194"/>
    </row>
    <row r="71" spans="2:5">
      <c r="B71" s="143" t="s">
        <v>744</v>
      </c>
      <c r="C71" s="144">
        <f>1.7*6*0.617</f>
        <v>6.2933999999999992</v>
      </c>
      <c r="D71" s="144">
        <f t="shared" si="4"/>
        <v>6.2933999999999992</v>
      </c>
      <c r="E71" s="194"/>
    </row>
    <row r="72" spans="2:5">
      <c r="B72" s="143" t="s">
        <v>745</v>
      </c>
      <c r="C72" s="144">
        <f>1.7*6*0.617</f>
        <v>6.2933999999999992</v>
      </c>
      <c r="D72" s="144">
        <f t="shared" si="4"/>
        <v>6.2933999999999992</v>
      </c>
      <c r="E72" s="194"/>
    </row>
    <row r="73" spans="2:5">
      <c r="B73" s="143" t="s">
        <v>746</v>
      </c>
      <c r="C73" s="144">
        <f>1.7*8*0.617</f>
        <v>8.3911999999999995</v>
      </c>
      <c r="D73" s="144">
        <f t="shared" si="4"/>
        <v>8.3911999999999995</v>
      </c>
      <c r="E73" s="194"/>
    </row>
    <row r="74" spans="2:5">
      <c r="B74" s="143" t="s">
        <v>747</v>
      </c>
      <c r="C74" s="144">
        <f>1.7*8*0.617</f>
        <v>8.3911999999999995</v>
      </c>
      <c r="D74" s="144">
        <f t="shared" si="4"/>
        <v>8.3911999999999995</v>
      </c>
      <c r="E74" s="194"/>
    </row>
    <row r="75" spans="2:5">
      <c r="B75" s="143" t="s">
        <v>748</v>
      </c>
      <c r="C75" s="144">
        <f>1.7*8*0.617</f>
        <v>8.3911999999999995</v>
      </c>
      <c r="D75" s="144">
        <f t="shared" si="4"/>
        <v>8.3911999999999995</v>
      </c>
      <c r="E75" s="194"/>
    </row>
    <row r="76" spans="2:5">
      <c r="B76" s="143" t="s">
        <v>749</v>
      </c>
      <c r="C76" s="144">
        <f>1.7*8*0.617</f>
        <v>8.3911999999999995</v>
      </c>
      <c r="D76" s="144">
        <f t="shared" si="4"/>
        <v>8.3911999999999995</v>
      </c>
      <c r="E76" s="194"/>
    </row>
    <row r="77" spans="2:5">
      <c r="B77" s="143" t="s">
        <v>750</v>
      </c>
      <c r="C77" s="144">
        <f>1.7*6*0.617</f>
        <v>6.2933999999999992</v>
      </c>
      <c r="D77" s="144">
        <f t="shared" si="4"/>
        <v>6.2933999999999992</v>
      </c>
      <c r="E77" s="194"/>
    </row>
    <row r="78" spans="2:5">
      <c r="B78" s="143" t="s">
        <v>751</v>
      </c>
      <c r="C78" s="144">
        <f>1.7*12*0.617</f>
        <v>12.586799999999998</v>
      </c>
      <c r="D78" s="144">
        <f t="shared" si="4"/>
        <v>12.586799999999998</v>
      </c>
      <c r="E78" s="194"/>
    </row>
    <row r="79" spans="2:5">
      <c r="B79" s="143" t="s">
        <v>752</v>
      </c>
      <c r="C79" s="144">
        <f>1.7*6*0.617</f>
        <v>6.2933999999999992</v>
      </c>
      <c r="D79" s="144">
        <f t="shared" si="4"/>
        <v>6.2933999999999992</v>
      </c>
      <c r="E79" s="194"/>
    </row>
    <row r="80" spans="2:5">
      <c r="B80" s="143" t="s">
        <v>753</v>
      </c>
      <c r="C80" s="144">
        <f>1.7*6*0.617</f>
        <v>6.2933999999999992</v>
      </c>
      <c r="D80" s="144">
        <f t="shared" si="4"/>
        <v>6.2933999999999992</v>
      </c>
      <c r="E80" s="194"/>
    </row>
    <row r="81" spans="2:5">
      <c r="B81" s="143" t="s">
        <v>754</v>
      </c>
      <c r="C81" s="144">
        <f>1.7*8*0.617</f>
        <v>8.3911999999999995</v>
      </c>
      <c r="D81" s="144">
        <f t="shared" si="4"/>
        <v>8.3911999999999995</v>
      </c>
      <c r="E81" s="194"/>
    </row>
    <row r="82" spans="2:5">
      <c r="B82" s="143" t="s">
        <v>755</v>
      </c>
      <c r="C82" s="144">
        <f>1.7*6*0.617</f>
        <v>6.2933999999999992</v>
      </c>
      <c r="D82" s="144">
        <f t="shared" si="4"/>
        <v>6.2933999999999992</v>
      </c>
      <c r="E82" s="194"/>
    </row>
    <row r="83" spans="2:5">
      <c r="B83" s="143" t="s">
        <v>756</v>
      </c>
      <c r="C83" s="144">
        <f>1.7*6*0.617</f>
        <v>6.2933999999999992</v>
      </c>
      <c r="D83" s="144">
        <f t="shared" si="4"/>
        <v>6.2933999999999992</v>
      </c>
      <c r="E83" s="194"/>
    </row>
    <row r="84" spans="2:5">
      <c r="B84" s="143" t="s">
        <v>757</v>
      </c>
      <c r="C84" s="144">
        <f>1.7*6*0.617</f>
        <v>6.2933999999999992</v>
      </c>
      <c r="D84" s="144">
        <f t="shared" si="4"/>
        <v>6.2933999999999992</v>
      </c>
      <c r="E84" s="194"/>
    </row>
    <row r="85" spans="2:5">
      <c r="B85" s="143" t="s">
        <v>758</v>
      </c>
      <c r="C85" s="144">
        <f>1.7*6*0.617</f>
        <v>6.2933999999999992</v>
      </c>
      <c r="D85" s="144">
        <f t="shared" si="4"/>
        <v>6.2933999999999992</v>
      </c>
      <c r="E85" s="194"/>
    </row>
    <row r="86" spans="2:5" ht="15" customHeight="1">
      <c r="B86" s="199" t="s">
        <v>759</v>
      </c>
      <c r="C86" s="199"/>
      <c r="D86" s="199"/>
      <c r="E86" s="194"/>
    </row>
    <row r="87" spans="2:5" ht="15.75">
      <c r="B87" s="196"/>
      <c r="C87" s="196"/>
      <c r="D87" s="196"/>
      <c r="E87" s="196"/>
    </row>
    <row r="88" spans="2:5" ht="15.75">
      <c r="B88" s="120" t="s">
        <v>113</v>
      </c>
      <c r="C88" s="121" t="str">
        <f>VLOOKUP(B88,'MEDIÇÃO 4'!$A$20:$C$362,2,0)</f>
        <v>SUPER-ESTRUTURA (CONSIDERANDO LAJES DESDE A DE PISO)</v>
      </c>
      <c r="D88" s="122"/>
      <c r="E88" s="123"/>
    </row>
    <row r="89" spans="2:5" ht="31.5">
      <c r="B89" s="124" t="s">
        <v>115</v>
      </c>
      <c r="C89" s="125" t="str">
        <f>VLOOKUP(B89,'MEDIÇÃO 4'!$A$20:$C$362,2,0)</f>
        <v>CONCRETAGEM DE PILARES, FCK = 25 MPA, COM USO DE BOMBA - LANÇAMENTO, ADENSAMENTO E ACABAMENTO. AF_02/2022_PS</v>
      </c>
      <c r="D89" s="126" t="str">
        <f>VLOOKUP(B89,'MEDIÇÃO 4'!$A$20:$C$79,3,0)</f>
        <v>M3</v>
      </c>
      <c r="E89" s="194">
        <f>SUM(D90:D105)</f>
        <v>4.9000000000000012</v>
      </c>
    </row>
    <row r="90" spans="2:5">
      <c r="B90" s="143" t="s">
        <v>717</v>
      </c>
      <c r="C90" s="145" t="s">
        <v>760</v>
      </c>
      <c r="D90" s="145">
        <f>0.2*0.7*3.5</f>
        <v>0.48999999999999994</v>
      </c>
      <c r="E90" s="194"/>
    </row>
    <row r="91" spans="2:5">
      <c r="B91" s="143" t="s">
        <v>718</v>
      </c>
      <c r="C91" s="145" t="s">
        <v>761</v>
      </c>
      <c r="D91" s="145">
        <f t="shared" ref="D91:D100" si="5">0.2*0.4*3.5</f>
        <v>0.28000000000000003</v>
      </c>
      <c r="E91" s="194"/>
    </row>
    <row r="92" spans="2:5">
      <c r="B92" s="143" t="s">
        <v>719</v>
      </c>
      <c r="C92" s="145" t="s">
        <v>761</v>
      </c>
      <c r="D92" s="145">
        <f t="shared" si="5"/>
        <v>0.28000000000000003</v>
      </c>
      <c r="E92" s="194"/>
    </row>
    <row r="93" spans="2:5">
      <c r="B93" s="143" t="s">
        <v>720</v>
      </c>
      <c r="C93" s="145" t="s">
        <v>761</v>
      </c>
      <c r="D93" s="145">
        <f t="shared" si="5"/>
        <v>0.28000000000000003</v>
      </c>
      <c r="E93" s="194"/>
    </row>
    <row r="94" spans="2:5">
      <c r="B94" s="143" t="s">
        <v>721</v>
      </c>
      <c r="C94" s="145" t="s">
        <v>761</v>
      </c>
      <c r="D94" s="145">
        <f t="shared" si="5"/>
        <v>0.28000000000000003</v>
      </c>
      <c r="E94" s="194"/>
    </row>
    <row r="95" spans="2:5">
      <c r="B95" s="143" t="s">
        <v>722</v>
      </c>
      <c r="C95" s="145" t="s">
        <v>761</v>
      </c>
      <c r="D95" s="145">
        <f t="shared" si="5"/>
        <v>0.28000000000000003</v>
      </c>
      <c r="E95" s="194"/>
    </row>
    <row r="96" spans="2:5">
      <c r="B96" s="143" t="s">
        <v>723</v>
      </c>
      <c r="C96" s="145" t="s">
        <v>761</v>
      </c>
      <c r="D96" s="145">
        <f t="shared" si="5"/>
        <v>0.28000000000000003</v>
      </c>
      <c r="E96" s="194"/>
    </row>
    <row r="97" spans="2:5">
      <c r="B97" s="143" t="s">
        <v>731</v>
      </c>
      <c r="C97" s="145" t="s">
        <v>761</v>
      </c>
      <c r="D97" s="145">
        <f t="shared" si="5"/>
        <v>0.28000000000000003</v>
      </c>
      <c r="E97" s="194"/>
    </row>
    <row r="98" spans="2:5">
      <c r="B98" s="143" t="s">
        <v>735</v>
      </c>
      <c r="C98" s="145" t="s">
        <v>761</v>
      </c>
      <c r="D98" s="145">
        <f t="shared" si="5"/>
        <v>0.28000000000000003</v>
      </c>
      <c r="E98" s="194"/>
    </row>
    <row r="99" spans="2:5">
      <c r="B99" s="143" t="s">
        <v>744</v>
      </c>
      <c r="C99" s="145" t="s">
        <v>761</v>
      </c>
      <c r="D99" s="145">
        <f t="shared" si="5"/>
        <v>0.28000000000000003</v>
      </c>
      <c r="E99" s="194"/>
    </row>
    <row r="100" spans="2:5">
      <c r="B100" s="143" t="s">
        <v>750</v>
      </c>
      <c r="C100" s="145" t="s">
        <v>761</v>
      </c>
      <c r="D100" s="145">
        <f t="shared" si="5"/>
        <v>0.28000000000000003</v>
      </c>
      <c r="E100" s="194"/>
    </row>
    <row r="101" spans="2:5">
      <c r="B101" s="143" t="s">
        <v>751</v>
      </c>
      <c r="C101" s="145" t="s">
        <v>760</v>
      </c>
      <c r="D101" s="145">
        <f>0.2*0.7*3.5</f>
        <v>0.48999999999999994</v>
      </c>
      <c r="E101" s="194"/>
    </row>
    <row r="102" spans="2:5">
      <c r="B102" s="143" t="s">
        <v>752</v>
      </c>
      <c r="C102" s="145" t="s">
        <v>761</v>
      </c>
      <c r="D102" s="145">
        <f>0.2*0.4*3.5</f>
        <v>0.28000000000000003</v>
      </c>
      <c r="E102" s="194"/>
    </row>
    <row r="103" spans="2:5">
      <c r="B103" s="143" t="s">
        <v>753</v>
      </c>
      <c r="C103" s="145" t="s">
        <v>761</v>
      </c>
      <c r="D103" s="145">
        <f>0.2*0.4*3.5</f>
        <v>0.28000000000000003</v>
      </c>
      <c r="E103" s="194"/>
    </row>
    <row r="104" spans="2:5">
      <c r="B104" s="143" t="s">
        <v>755</v>
      </c>
      <c r="C104" s="145" t="s">
        <v>761</v>
      </c>
      <c r="D104" s="145">
        <f>0.2*0.4*3.5</f>
        <v>0.28000000000000003</v>
      </c>
      <c r="E104" s="194"/>
    </row>
    <row r="105" spans="2:5">
      <c r="B105" s="143" t="s">
        <v>756</v>
      </c>
      <c r="C105" s="145" t="s">
        <v>761</v>
      </c>
      <c r="D105" s="145">
        <f>0.2*0.4*3.5</f>
        <v>0.28000000000000003</v>
      </c>
      <c r="E105" s="194"/>
    </row>
    <row r="106" spans="2:5" ht="15" customHeight="1">
      <c r="B106" s="199" t="s">
        <v>762</v>
      </c>
      <c r="C106" s="199"/>
      <c r="D106" s="199"/>
      <c r="E106" s="127"/>
    </row>
    <row r="107" spans="2:5" ht="47.25">
      <c r="B107" s="124" t="s">
        <v>119</v>
      </c>
      <c r="C107" s="132" t="str">
        <f>VLOOKUP(B107,'MEDIÇÃO 4'!$A$20:$C$362,2,0)</f>
        <v>CONCRETAGEM DE LAJES EM EDIFICAÇÕES UNIFAMILIARES FEITAS COM SISTEMA DE FÔRMAS MANUSEÁVEIS, COM CONCRETO USINADO BOMBEÁVEL FCK 25 MPA - LANÇAMENTO, ADENSAMENTO E ACABAMENTO. AF_09/2024</v>
      </c>
      <c r="D107" s="126" t="str">
        <f>VLOOKUP(B107,'MEDIÇÃO 4'!$A$20:$C$79,3,0)</f>
        <v>M3</v>
      </c>
      <c r="E107" s="194">
        <f>SUM(D108:D117)</f>
        <v>19.911599999999996</v>
      </c>
    </row>
    <row r="108" spans="2:5" ht="15" customHeight="1">
      <c r="B108" s="199" t="s">
        <v>763</v>
      </c>
      <c r="C108" s="199"/>
      <c r="D108" s="146">
        <v>23.030999999999999</v>
      </c>
      <c r="E108" s="194"/>
    </row>
    <row r="109" spans="2:5" ht="15" customHeight="1">
      <c r="B109" s="199" t="s">
        <v>764</v>
      </c>
      <c r="C109" s="199"/>
      <c r="D109" s="146">
        <v>-0.90359999999999996</v>
      </c>
      <c r="E109" s="194"/>
    </row>
    <row r="110" spans="2:5" ht="15" customHeight="1">
      <c r="B110" s="199" t="s">
        <v>765</v>
      </c>
      <c r="C110" s="199"/>
      <c r="D110" s="146">
        <v>-0.23100000000000001</v>
      </c>
      <c r="E110" s="194"/>
    </row>
    <row r="111" spans="2:5" ht="15" customHeight="1">
      <c r="B111" s="199" t="s">
        <v>766</v>
      </c>
      <c r="C111" s="199"/>
      <c r="D111" s="146">
        <v>-0.23699999999999999</v>
      </c>
      <c r="E111" s="194"/>
    </row>
    <row r="112" spans="2:5" ht="15" customHeight="1">
      <c r="B112" s="199" t="s">
        <v>767</v>
      </c>
      <c r="C112" s="199"/>
      <c r="D112" s="146">
        <v>-0.2442</v>
      </c>
      <c r="E112" s="194"/>
    </row>
    <row r="113" spans="2:5" ht="15" customHeight="1">
      <c r="B113" s="199" t="s">
        <v>768</v>
      </c>
      <c r="C113" s="199"/>
      <c r="D113" s="146">
        <v>-0.24479999999999999</v>
      </c>
      <c r="E113" s="194"/>
    </row>
    <row r="114" spans="2:5" ht="15" customHeight="1">
      <c r="B114" s="199" t="s">
        <v>769</v>
      </c>
      <c r="C114" s="199"/>
      <c r="D114" s="146">
        <v>-0.38700000000000001</v>
      </c>
      <c r="E114" s="194"/>
    </row>
    <row r="115" spans="2:5" ht="15" customHeight="1">
      <c r="B115" s="199" t="s">
        <v>770</v>
      </c>
      <c r="C115" s="199"/>
      <c r="D115" s="146">
        <v>-0.38819999999999999</v>
      </c>
      <c r="E115" s="194"/>
    </row>
    <row r="116" spans="2:5" ht="15" customHeight="1">
      <c r="B116" s="199" t="s">
        <v>771</v>
      </c>
      <c r="C116" s="199"/>
      <c r="D116" s="146">
        <v>-0.38700000000000001</v>
      </c>
      <c r="E116" s="194"/>
    </row>
    <row r="117" spans="2:5" ht="15" customHeight="1">
      <c r="B117" s="199" t="s">
        <v>772</v>
      </c>
      <c r="C117" s="199"/>
      <c r="D117" s="146">
        <v>-9.6600000000000005E-2</v>
      </c>
      <c r="E117" s="194"/>
    </row>
    <row r="118" spans="2:5" ht="15" customHeight="1">
      <c r="B118" s="199" t="s">
        <v>773</v>
      </c>
      <c r="C118" s="199"/>
      <c r="D118" s="147"/>
      <c r="E118" s="194"/>
    </row>
    <row r="119" spans="2:5" ht="47.25">
      <c r="B119" s="124" t="s">
        <v>121</v>
      </c>
      <c r="C119" s="132" t="str">
        <f>VLOOKUP(B119,'MEDIÇÃO 4'!$A$20:$C$362,2,0)</f>
        <v>MONTAGEM E DESMONTAGEM DE FÔRMA DE PILARES RETANGULARES E ESTRUTURAS SIMILARES, PÉ-DIREITO SIMPLES, EM CHAPA DE MADEIRA COMPENSADA RESINADA, 4 UTILIZAÇÕES. AF_09/2020</v>
      </c>
      <c r="D119" s="126" t="str">
        <f>VLOOKUP(B119,'MEDIÇÃO 4'!$A$20:$C$79,3,0)</f>
        <v>m²</v>
      </c>
      <c r="E119" s="194">
        <f>SUM(D120:D135)</f>
        <v>71.40000000000002</v>
      </c>
    </row>
    <row r="120" spans="2:5">
      <c r="B120" s="143" t="s">
        <v>717</v>
      </c>
      <c r="C120" s="144" t="s">
        <v>774</v>
      </c>
      <c r="D120" s="144">
        <f>((0.2*2)+(0.7*2))*3.5</f>
        <v>6.2999999999999989</v>
      </c>
      <c r="E120" s="194"/>
    </row>
    <row r="121" spans="2:5">
      <c r="B121" s="143" t="s">
        <v>718</v>
      </c>
      <c r="C121" s="144" t="s">
        <v>775</v>
      </c>
      <c r="D121" s="144">
        <f t="shared" ref="D121:D130" si="6">((0.2*2)+(0.4*2))*3.5</f>
        <v>4.2000000000000011</v>
      </c>
      <c r="E121" s="194"/>
    </row>
    <row r="122" spans="2:5">
      <c r="B122" s="143" t="s">
        <v>719</v>
      </c>
      <c r="C122" s="144" t="s">
        <v>775</v>
      </c>
      <c r="D122" s="144">
        <f t="shared" si="6"/>
        <v>4.2000000000000011</v>
      </c>
      <c r="E122" s="194"/>
    </row>
    <row r="123" spans="2:5">
      <c r="B123" s="143" t="s">
        <v>720</v>
      </c>
      <c r="C123" s="144" t="s">
        <v>775</v>
      </c>
      <c r="D123" s="144">
        <f t="shared" si="6"/>
        <v>4.2000000000000011</v>
      </c>
      <c r="E123" s="194"/>
    </row>
    <row r="124" spans="2:5">
      <c r="B124" s="143" t="s">
        <v>721</v>
      </c>
      <c r="C124" s="144" t="s">
        <v>775</v>
      </c>
      <c r="D124" s="144">
        <f t="shared" si="6"/>
        <v>4.2000000000000011</v>
      </c>
      <c r="E124" s="194"/>
    </row>
    <row r="125" spans="2:5">
      <c r="B125" s="143" t="s">
        <v>722</v>
      </c>
      <c r="C125" s="144" t="s">
        <v>775</v>
      </c>
      <c r="D125" s="144">
        <f t="shared" si="6"/>
        <v>4.2000000000000011</v>
      </c>
      <c r="E125" s="194"/>
    </row>
    <row r="126" spans="2:5">
      <c r="B126" s="143" t="s">
        <v>723</v>
      </c>
      <c r="C126" s="144" t="s">
        <v>775</v>
      </c>
      <c r="D126" s="144">
        <f t="shared" si="6"/>
        <v>4.2000000000000011</v>
      </c>
      <c r="E126" s="194"/>
    </row>
    <row r="127" spans="2:5">
      <c r="B127" s="143" t="s">
        <v>731</v>
      </c>
      <c r="C127" s="144" t="s">
        <v>775</v>
      </c>
      <c r="D127" s="144">
        <f t="shared" si="6"/>
        <v>4.2000000000000011</v>
      </c>
      <c r="E127" s="194"/>
    </row>
    <row r="128" spans="2:5">
      <c r="B128" s="143" t="s">
        <v>735</v>
      </c>
      <c r="C128" s="144" t="s">
        <v>775</v>
      </c>
      <c r="D128" s="144">
        <f t="shared" si="6"/>
        <v>4.2000000000000011</v>
      </c>
      <c r="E128" s="194"/>
    </row>
    <row r="129" spans="2:5">
      <c r="B129" s="143" t="s">
        <v>744</v>
      </c>
      <c r="C129" s="144" t="s">
        <v>775</v>
      </c>
      <c r="D129" s="144">
        <f t="shared" si="6"/>
        <v>4.2000000000000011</v>
      </c>
      <c r="E129" s="194"/>
    </row>
    <row r="130" spans="2:5">
      <c r="B130" s="143" t="s">
        <v>750</v>
      </c>
      <c r="C130" s="144" t="s">
        <v>775</v>
      </c>
      <c r="D130" s="144">
        <f t="shared" si="6"/>
        <v>4.2000000000000011</v>
      </c>
      <c r="E130" s="194"/>
    </row>
    <row r="131" spans="2:5">
      <c r="B131" s="143" t="s">
        <v>751</v>
      </c>
      <c r="C131" s="144" t="s">
        <v>774</v>
      </c>
      <c r="D131" s="144">
        <f>((0.2*2)+(0.7*2))*3.5</f>
        <v>6.2999999999999989</v>
      </c>
      <c r="E131" s="194"/>
    </row>
    <row r="132" spans="2:5">
      <c r="B132" s="143" t="s">
        <v>752</v>
      </c>
      <c r="C132" s="144" t="s">
        <v>775</v>
      </c>
      <c r="D132" s="144">
        <f>((0.2*2)+(0.4*2))*3.5</f>
        <v>4.2000000000000011</v>
      </c>
      <c r="E132" s="194"/>
    </row>
    <row r="133" spans="2:5">
      <c r="B133" s="143" t="s">
        <v>753</v>
      </c>
      <c r="C133" s="144" t="s">
        <v>775</v>
      </c>
      <c r="D133" s="144">
        <f>((0.2*2)+(0.4*2))*3.5</f>
        <v>4.2000000000000011</v>
      </c>
      <c r="E133" s="194"/>
    </row>
    <row r="134" spans="2:5">
      <c r="B134" s="143" t="s">
        <v>755</v>
      </c>
      <c r="C134" s="144" t="s">
        <v>775</v>
      </c>
      <c r="D134" s="144">
        <f>((0.2*2)+(0.4*2))*3.5</f>
        <v>4.2000000000000011</v>
      </c>
      <c r="E134" s="194"/>
    </row>
    <row r="135" spans="2:5">
      <c r="B135" s="143" t="s">
        <v>756</v>
      </c>
      <c r="C135" s="144" t="s">
        <v>775</v>
      </c>
      <c r="D135" s="144">
        <f>((0.2*2)+(0.4*2))*3.5</f>
        <v>4.2000000000000011</v>
      </c>
      <c r="E135" s="194"/>
    </row>
    <row r="136" spans="2:5" ht="31.5">
      <c r="B136" s="124" t="s">
        <v>127</v>
      </c>
      <c r="C136" s="132" t="str">
        <f>VLOOKUP(B136,'MEDIÇÃO 4'!$A$20:$C$362,2,0)</f>
        <v>LANÇAMENTO COM USO DE BOMBA, ADENSAMENTO E ACABAMENTO DE CONCRETO EM ESTRUTURAS. AF_02/2022</v>
      </c>
      <c r="D136" s="126" t="str">
        <f>VLOOKUP(B136,'MEDIÇÃO 4'!$A$20:$C$79,3,0)</f>
        <v>m³</v>
      </c>
      <c r="E136" s="194">
        <f>SUM(D137:D152)</f>
        <v>4.9000000000000012</v>
      </c>
    </row>
    <row r="137" spans="2:5">
      <c r="B137" s="143" t="s">
        <v>717</v>
      </c>
      <c r="C137" s="145" t="s">
        <v>760</v>
      </c>
      <c r="D137" s="145">
        <f>0.2*0.7*3.5</f>
        <v>0.48999999999999994</v>
      </c>
      <c r="E137" s="194"/>
    </row>
    <row r="138" spans="2:5">
      <c r="B138" s="143" t="s">
        <v>718</v>
      </c>
      <c r="C138" s="145" t="s">
        <v>761</v>
      </c>
      <c r="D138" s="145">
        <f t="shared" ref="D138:D147" si="7">0.2*0.4*3.5</f>
        <v>0.28000000000000003</v>
      </c>
      <c r="E138" s="194"/>
    </row>
    <row r="139" spans="2:5">
      <c r="B139" s="143" t="s">
        <v>719</v>
      </c>
      <c r="C139" s="145" t="s">
        <v>761</v>
      </c>
      <c r="D139" s="145">
        <f t="shared" si="7"/>
        <v>0.28000000000000003</v>
      </c>
      <c r="E139" s="194"/>
    </row>
    <row r="140" spans="2:5">
      <c r="B140" s="143" t="s">
        <v>720</v>
      </c>
      <c r="C140" s="145" t="s">
        <v>761</v>
      </c>
      <c r="D140" s="145">
        <f t="shared" si="7"/>
        <v>0.28000000000000003</v>
      </c>
      <c r="E140" s="194"/>
    </row>
    <row r="141" spans="2:5">
      <c r="B141" s="143" t="s">
        <v>721</v>
      </c>
      <c r="C141" s="145" t="s">
        <v>761</v>
      </c>
      <c r="D141" s="145">
        <f t="shared" si="7"/>
        <v>0.28000000000000003</v>
      </c>
      <c r="E141" s="194"/>
    </row>
    <row r="142" spans="2:5">
      <c r="B142" s="143" t="s">
        <v>722</v>
      </c>
      <c r="C142" s="145" t="s">
        <v>761</v>
      </c>
      <c r="D142" s="145">
        <f t="shared" si="7"/>
        <v>0.28000000000000003</v>
      </c>
      <c r="E142" s="194"/>
    </row>
    <row r="143" spans="2:5">
      <c r="B143" s="143" t="s">
        <v>723</v>
      </c>
      <c r="C143" s="145" t="s">
        <v>761</v>
      </c>
      <c r="D143" s="145">
        <f t="shared" si="7"/>
        <v>0.28000000000000003</v>
      </c>
      <c r="E143" s="194"/>
    </row>
    <row r="144" spans="2:5">
      <c r="B144" s="143" t="s">
        <v>731</v>
      </c>
      <c r="C144" s="145" t="s">
        <v>761</v>
      </c>
      <c r="D144" s="145">
        <f t="shared" si="7"/>
        <v>0.28000000000000003</v>
      </c>
      <c r="E144" s="194"/>
    </row>
    <row r="145" spans="2:5">
      <c r="B145" s="143" t="s">
        <v>735</v>
      </c>
      <c r="C145" s="145" t="s">
        <v>761</v>
      </c>
      <c r="D145" s="145">
        <f t="shared" si="7"/>
        <v>0.28000000000000003</v>
      </c>
      <c r="E145" s="194"/>
    </row>
    <row r="146" spans="2:5">
      <c r="B146" s="143" t="s">
        <v>744</v>
      </c>
      <c r="C146" s="145" t="s">
        <v>761</v>
      </c>
      <c r="D146" s="145">
        <f t="shared" si="7"/>
        <v>0.28000000000000003</v>
      </c>
      <c r="E146" s="194"/>
    </row>
    <row r="147" spans="2:5">
      <c r="B147" s="143" t="s">
        <v>750</v>
      </c>
      <c r="C147" s="145" t="s">
        <v>761</v>
      </c>
      <c r="D147" s="145">
        <f t="shared" si="7"/>
        <v>0.28000000000000003</v>
      </c>
      <c r="E147" s="194"/>
    </row>
    <row r="148" spans="2:5">
      <c r="B148" s="143" t="s">
        <v>751</v>
      </c>
      <c r="C148" s="145" t="s">
        <v>760</v>
      </c>
      <c r="D148" s="145">
        <f>0.2*0.7*3.5</f>
        <v>0.48999999999999994</v>
      </c>
      <c r="E148" s="194"/>
    </row>
    <row r="149" spans="2:5">
      <c r="B149" s="143" t="s">
        <v>752</v>
      </c>
      <c r="C149" s="145" t="s">
        <v>761</v>
      </c>
      <c r="D149" s="145">
        <f>0.2*0.4*3.5</f>
        <v>0.28000000000000003</v>
      </c>
      <c r="E149" s="194"/>
    </row>
    <row r="150" spans="2:5">
      <c r="B150" s="143" t="s">
        <v>753</v>
      </c>
      <c r="C150" s="145" t="s">
        <v>761</v>
      </c>
      <c r="D150" s="145">
        <f>0.2*0.4*3.5</f>
        <v>0.28000000000000003</v>
      </c>
      <c r="E150" s="194"/>
    </row>
    <row r="151" spans="2:5">
      <c r="B151" s="143" t="s">
        <v>755</v>
      </c>
      <c r="C151" s="145" t="s">
        <v>761</v>
      </c>
      <c r="D151" s="145">
        <f>0.2*0.4*3.5</f>
        <v>0.28000000000000003</v>
      </c>
      <c r="E151" s="194"/>
    </row>
    <row r="152" spans="2:5">
      <c r="B152" s="143" t="s">
        <v>756</v>
      </c>
      <c r="C152" s="145" t="s">
        <v>761</v>
      </c>
      <c r="D152" s="145">
        <f>0.2*0.4*3.5</f>
        <v>0.28000000000000003</v>
      </c>
      <c r="E152" s="194"/>
    </row>
    <row r="153" spans="2:5" ht="15" customHeight="1">
      <c r="B153" s="199" t="s">
        <v>762</v>
      </c>
      <c r="C153" s="199"/>
      <c r="D153" s="199"/>
      <c r="E153" s="194"/>
    </row>
    <row r="154" spans="2:5" ht="31.5">
      <c r="B154" s="148" t="s">
        <v>129</v>
      </c>
      <c r="C154" s="149" t="str">
        <f>VLOOKUP(B154,'MEDIÇÃO 4'!$A$20:$C$362,2,0)</f>
        <v>ARMAÇÃO DE PILAR OU VIGA DE ESTRUTURA CONVENCIONAL DE CONCRETO ARMADO UTILIZANDO AÇO CA-60 DE 5,0 MM - MONTAGEM. AF_06/2022</v>
      </c>
      <c r="D154" s="126" t="str">
        <f>VLOOKUP(B154,'MEDIÇÃO 4'!$A$20:$C$79,3,0)</f>
        <v>KG</v>
      </c>
      <c r="E154" s="194">
        <f>SUM(D155:D170)</f>
        <v>89.268666666666661</v>
      </c>
    </row>
    <row r="155" spans="2:5" ht="15.75">
      <c r="B155" s="143" t="s">
        <v>717</v>
      </c>
      <c r="C155" s="150" t="s">
        <v>776</v>
      </c>
      <c r="D155" s="150">
        <f>(((2*(20-5))+(2*(70-5))+10)*((390-20)/12)/100)*0.154</f>
        <v>8.0721666666666643</v>
      </c>
      <c r="E155" s="194"/>
    </row>
    <row r="156" spans="2:5" ht="15.75">
      <c r="B156" s="143" t="s">
        <v>718</v>
      </c>
      <c r="C156" s="150" t="s">
        <v>777</v>
      </c>
      <c r="D156" s="150">
        <f t="shared" ref="D156:D165" si="8">(((2*(20-5))+(2*(40-5))+10)*((390-20)/12)/100)*0.154</f>
        <v>5.2231666666666658</v>
      </c>
      <c r="E156" s="194"/>
    </row>
    <row r="157" spans="2:5" ht="15.75">
      <c r="B157" s="143" t="s">
        <v>719</v>
      </c>
      <c r="C157" s="150" t="s">
        <v>777</v>
      </c>
      <c r="D157" s="150">
        <f t="shared" si="8"/>
        <v>5.2231666666666658</v>
      </c>
      <c r="E157" s="194"/>
    </row>
    <row r="158" spans="2:5" ht="15.75">
      <c r="B158" s="143" t="s">
        <v>720</v>
      </c>
      <c r="C158" s="150" t="s">
        <v>777</v>
      </c>
      <c r="D158" s="150">
        <f t="shared" si="8"/>
        <v>5.2231666666666658</v>
      </c>
      <c r="E158" s="194"/>
    </row>
    <row r="159" spans="2:5" ht="15.75">
      <c r="B159" s="143" t="s">
        <v>721</v>
      </c>
      <c r="C159" s="150" t="s">
        <v>777</v>
      </c>
      <c r="D159" s="150">
        <f t="shared" si="8"/>
        <v>5.2231666666666658</v>
      </c>
      <c r="E159" s="194"/>
    </row>
    <row r="160" spans="2:5" ht="15.75">
      <c r="B160" s="143" t="s">
        <v>722</v>
      </c>
      <c r="C160" s="150" t="s">
        <v>777</v>
      </c>
      <c r="D160" s="150">
        <f t="shared" si="8"/>
        <v>5.2231666666666658</v>
      </c>
      <c r="E160" s="194"/>
    </row>
    <row r="161" spans="2:5" ht="15.75">
      <c r="B161" s="143" t="s">
        <v>723</v>
      </c>
      <c r="C161" s="150" t="s">
        <v>777</v>
      </c>
      <c r="D161" s="150">
        <f t="shared" si="8"/>
        <v>5.2231666666666658</v>
      </c>
      <c r="E161" s="194"/>
    </row>
    <row r="162" spans="2:5" ht="15.75">
      <c r="B162" s="143" t="s">
        <v>731</v>
      </c>
      <c r="C162" s="150" t="s">
        <v>777</v>
      </c>
      <c r="D162" s="150">
        <f t="shared" si="8"/>
        <v>5.2231666666666658</v>
      </c>
      <c r="E162" s="194"/>
    </row>
    <row r="163" spans="2:5" ht="15.75">
      <c r="B163" s="143" t="s">
        <v>735</v>
      </c>
      <c r="C163" s="150" t="s">
        <v>777</v>
      </c>
      <c r="D163" s="150">
        <f t="shared" si="8"/>
        <v>5.2231666666666658</v>
      </c>
      <c r="E163" s="194"/>
    </row>
    <row r="164" spans="2:5" ht="15.75">
      <c r="B164" s="143" t="s">
        <v>744</v>
      </c>
      <c r="C164" s="150" t="s">
        <v>777</v>
      </c>
      <c r="D164" s="150">
        <f t="shared" si="8"/>
        <v>5.2231666666666658</v>
      </c>
      <c r="E164" s="194"/>
    </row>
    <row r="165" spans="2:5" ht="15.75">
      <c r="B165" s="143" t="s">
        <v>750</v>
      </c>
      <c r="C165" s="150" t="s">
        <v>777</v>
      </c>
      <c r="D165" s="150">
        <f t="shared" si="8"/>
        <v>5.2231666666666658</v>
      </c>
      <c r="E165" s="194"/>
    </row>
    <row r="166" spans="2:5" ht="15.75">
      <c r="B166" s="143" t="s">
        <v>751</v>
      </c>
      <c r="C166" s="150" t="s">
        <v>776</v>
      </c>
      <c r="D166" s="150">
        <f>(((2*(20-5))+(2*(70-5))+10)*((390-20)/12)/100)*0.154</f>
        <v>8.0721666666666643</v>
      </c>
      <c r="E166" s="194"/>
    </row>
    <row r="167" spans="2:5" ht="15.75">
      <c r="B167" s="143" t="s">
        <v>752</v>
      </c>
      <c r="C167" s="150" t="s">
        <v>777</v>
      </c>
      <c r="D167" s="150">
        <f>(((2*(20-5))+(2*(40-5))+10)*((390-20)/12)/100)*0.154</f>
        <v>5.2231666666666658</v>
      </c>
      <c r="E167" s="194"/>
    </row>
    <row r="168" spans="2:5" ht="15.75">
      <c r="B168" s="143" t="s">
        <v>753</v>
      </c>
      <c r="C168" s="150" t="s">
        <v>777</v>
      </c>
      <c r="D168" s="150">
        <f>(((2*(20-5))+(2*(40-5))+10)*((390-20)/12)/100)*0.154</f>
        <v>5.2231666666666658</v>
      </c>
      <c r="E168" s="194"/>
    </row>
    <row r="169" spans="2:5" ht="15.75">
      <c r="B169" s="143" t="s">
        <v>755</v>
      </c>
      <c r="C169" s="150" t="s">
        <v>777</v>
      </c>
      <c r="D169" s="150">
        <f>(((2*(20-5))+(2*(40-5))+10)*((390-20)/12)/100)*0.154</f>
        <v>5.2231666666666658</v>
      </c>
      <c r="E169" s="194"/>
    </row>
    <row r="170" spans="2:5" ht="15.75">
      <c r="B170" s="143" t="s">
        <v>756</v>
      </c>
      <c r="C170" s="150" t="s">
        <v>777</v>
      </c>
      <c r="D170" s="150">
        <f>(((2*(20-5))+(2*(40-5))+10)*((390-20)/12)/100)*0.154</f>
        <v>5.2231666666666658</v>
      </c>
      <c r="E170" s="194"/>
    </row>
    <row r="171" spans="2:5" ht="15" customHeight="1">
      <c r="B171" s="199" t="s">
        <v>762</v>
      </c>
      <c r="C171" s="199"/>
      <c r="D171" s="199"/>
      <c r="E171" s="194"/>
    </row>
    <row r="172" spans="2:5" ht="31.5">
      <c r="B172" s="148" t="s">
        <v>131</v>
      </c>
      <c r="C172" s="149" t="str">
        <f>VLOOKUP(B172,'MEDIÇÃO 4'!$A$20:$C$362,2,0)</f>
        <v>ARMAÇÃO DE PILAR OU VIGA DE ESTRUTURA CONVENCIONAL DE CONCRETO ARMADO UTILIZANDO AÇO CA-50 DE 10,0 MM - MONTAGEM. AF_06/2022</v>
      </c>
      <c r="D172" s="126" t="str">
        <f>VLOOKUP(B172,'MEDIÇÃO 4'!$A$20:$C$79,3,0)</f>
        <v>KG</v>
      </c>
      <c r="E172" s="194">
        <f>SUM(D173:D188)</f>
        <v>259.88040000000001</v>
      </c>
    </row>
    <row r="173" spans="2:5">
      <c r="B173" s="143" t="s">
        <v>717</v>
      </c>
      <c r="C173" s="151">
        <f>3.9*12*0.617</f>
        <v>28.875599999999999</v>
      </c>
      <c r="D173" s="200">
        <f>SUM(C173:C188)</f>
        <v>259.88040000000001</v>
      </c>
      <c r="E173" s="194"/>
    </row>
    <row r="174" spans="2:5">
      <c r="B174" s="143" t="s">
        <v>718</v>
      </c>
      <c r="C174" s="144">
        <f t="shared" ref="C174:C183" si="9">3.9*6*0.617</f>
        <v>14.437799999999999</v>
      </c>
      <c r="D174" s="200"/>
      <c r="E174" s="194"/>
    </row>
    <row r="175" spans="2:5">
      <c r="B175" s="143" t="s">
        <v>719</v>
      </c>
      <c r="C175" s="144">
        <f t="shared" si="9"/>
        <v>14.437799999999999</v>
      </c>
      <c r="D175" s="200"/>
      <c r="E175" s="194"/>
    </row>
    <row r="176" spans="2:5">
      <c r="B176" s="143" t="s">
        <v>720</v>
      </c>
      <c r="C176" s="144">
        <f t="shared" si="9"/>
        <v>14.437799999999999</v>
      </c>
      <c r="D176" s="200"/>
      <c r="E176" s="194"/>
    </row>
    <row r="177" spans="2:5">
      <c r="B177" s="143" t="s">
        <v>721</v>
      </c>
      <c r="C177" s="144">
        <f t="shared" si="9"/>
        <v>14.437799999999999</v>
      </c>
      <c r="D177" s="200"/>
      <c r="E177" s="194"/>
    </row>
    <row r="178" spans="2:5">
      <c r="B178" s="143" t="s">
        <v>722</v>
      </c>
      <c r="C178" s="144">
        <f t="shared" si="9"/>
        <v>14.437799999999999</v>
      </c>
      <c r="D178" s="200"/>
      <c r="E178" s="194"/>
    </row>
    <row r="179" spans="2:5">
      <c r="B179" s="143" t="s">
        <v>723</v>
      </c>
      <c r="C179" s="144">
        <f t="shared" si="9"/>
        <v>14.437799999999999</v>
      </c>
      <c r="D179" s="200"/>
      <c r="E179" s="194"/>
    </row>
    <row r="180" spans="2:5">
      <c r="B180" s="143" t="s">
        <v>731</v>
      </c>
      <c r="C180" s="144">
        <f t="shared" si="9"/>
        <v>14.437799999999999</v>
      </c>
      <c r="D180" s="200"/>
      <c r="E180" s="194"/>
    </row>
    <row r="181" spans="2:5">
      <c r="B181" s="143" t="s">
        <v>735</v>
      </c>
      <c r="C181" s="144">
        <f t="shared" si="9"/>
        <v>14.437799999999999</v>
      </c>
      <c r="D181" s="200"/>
      <c r="E181" s="194"/>
    </row>
    <row r="182" spans="2:5">
      <c r="B182" s="143" t="s">
        <v>744</v>
      </c>
      <c r="C182" s="144">
        <f t="shared" si="9"/>
        <v>14.437799999999999</v>
      </c>
      <c r="D182" s="200"/>
      <c r="E182" s="194"/>
    </row>
    <row r="183" spans="2:5">
      <c r="B183" s="143" t="s">
        <v>750</v>
      </c>
      <c r="C183" s="144">
        <f t="shared" si="9"/>
        <v>14.437799999999999</v>
      </c>
      <c r="D183" s="200"/>
      <c r="E183" s="194"/>
    </row>
    <row r="184" spans="2:5">
      <c r="B184" s="143" t="s">
        <v>751</v>
      </c>
      <c r="C184" s="151">
        <f>3.9*12*0.617</f>
        <v>28.875599999999999</v>
      </c>
      <c r="D184" s="200"/>
      <c r="E184" s="194"/>
    </row>
    <row r="185" spans="2:5">
      <c r="B185" s="143" t="s">
        <v>752</v>
      </c>
      <c r="C185" s="144">
        <f>3.9*6*0.617</f>
        <v>14.437799999999999</v>
      </c>
      <c r="D185" s="200"/>
      <c r="E185" s="194"/>
    </row>
    <row r="186" spans="2:5">
      <c r="B186" s="143" t="s">
        <v>753</v>
      </c>
      <c r="C186" s="144">
        <f>3.9*6*0.617</f>
        <v>14.437799999999999</v>
      </c>
      <c r="D186" s="200"/>
      <c r="E186" s="194"/>
    </row>
    <row r="187" spans="2:5">
      <c r="B187" s="143" t="s">
        <v>755</v>
      </c>
      <c r="C187" s="144">
        <f>3.9*6*0.617</f>
        <v>14.437799999999999</v>
      </c>
      <c r="D187" s="200"/>
      <c r="E187" s="194"/>
    </row>
    <row r="188" spans="2:5">
      <c r="B188" s="143" t="s">
        <v>756</v>
      </c>
      <c r="C188" s="144">
        <f>3.9*6*0.617</f>
        <v>14.437799999999999</v>
      </c>
      <c r="D188" s="200"/>
      <c r="E188" s="194"/>
    </row>
    <row r="189" spans="2:5" ht="15" customHeight="1">
      <c r="B189" s="199" t="s">
        <v>762</v>
      </c>
      <c r="C189" s="199"/>
      <c r="D189" s="199"/>
      <c r="E189" s="194"/>
    </row>
    <row r="190" spans="2:5" ht="31.5">
      <c r="B190" s="124" t="s">
        <v>135</v>
      </c>
      <c r="C190" s="132" t="str">
        <f>VLOOKUP(B190,'MEDIÇÃO 4'!$A$20:$C$362,2,0)</f>
        <v>ARMAÇÃO DE LAJE DE ESTRUTURA CONVENCIONAL DE CONCRETO ARMADO UTILIZANDO AÇO CA-60 DE 5,0 MM - MONTAGEM. AF_06/2022</v>
      </c>
      <c r="D190" s="126" t="str">
        <f>VLOOKUP(B190,'MEDIÇÃO 4'!$A$20:$C$79,3,0)</f>
        <v>KG</v>
      </c>
      <c r="E190" s="194">
        <f>SUM(D191:D201)</f>
        <v>340.73</v>
      </c>
    </row>
    <row r="191" spans="2:5" ht="15" customHeight="1">
      <c r="B191" s="199" t="s">
        <v>778</v>
      </c>
      <c r="C191" s="199"/>
      <c r="D191" s="135">
        <v>394.11</v>
      </c>
      <c r="E191" s="194"/>
    </row>
    <row r="192" spans="2:5" ht="15" customHeight="1">
      <c r="B192" s="199" t="s">
        <v>779</v>
      </c>
      <c r="C192" s="199"/>
      <c r="D192" s="135"/>
      <c r="E192" s="194"/>
    </row>
    <row r="193" spans="2:5" ht="15" customHeight="1">
      <c r="B193" s="199" t="s">
        <v>780</v>
      </c>
      <c r="C193" s="199"/>
      <c r="D193" s="135"/>
      <c r="E193" s="194"/>
    </row>
    <row r="194" spans="2:5" ht="15" customHeight="1">
      <c r="B194" s="199" t="s">
        <v>781</v>
      </c>
      <c r="C194" s="199"/>
      <c r="D194" s="135"/>
      <c r="E194" s="194"/>
    </row>
    <row r="195" spans="2:5" ht="15" customHeight="1">
      <c r="B195" s="199" t="s">
        <v>782</v>
      </c>
      <c r="C195" s="199"/>
      <c r="D195" s="135"/>
      <c r="E195" s="194"/>
    </row>
    <row r="196" spans="2:5" ht="15" customHeight="1">
      <c r="B196" s="199" t="s">
        <v>783</v>
      </c>
      <c r="C196" s="199"/>
      <c r="D196" s="135"/>
      <c r="E196" s="194"/>
    </row>
    <row r="197" spans="2:5" ht="15" customHeight="1">
      <c r="B197" s="199" t="s">
        <v>784</v>
      </c>
      <c r="C197" s="199"/>
      <c r="D197" s="135"/>
      <c r="E197" s="194"/>
    </row>
    <row r="198" spans="2:5" ht="15" customHeight="1">
      <c r="B198" s="199" t="s">
        <v>785</v>
      </c>
      <c r="C198" s="199"/>
      <c r="D198" s="135"/>
      <c r="E198" s="194"/>
    </row>
    <row r="199" spans="2:5" ht="15" customHeight="1">
      <c r="B199" s="199" t="s">
        <v>786</v>
      </c>
      <c r="C199" s="199"/>
      <c r="D199" s="135"/>
      <c r="E199" s="194"/>
    </row>
    <row r="200" spans="2:5" ht="15" customHeight="1">
      <c r="B200" s="199" t="s">
        <v>787</v>
      </c>
      <c r="C200" s="199"/>
      <c r="D200" s="135"/>
      <c r="E200" s="194"/>
    </row>
    <row r="201" spans="2:5" ht="15" customHeight="1">
      <c r="B201" s="199" t="s">
        <v>788</v>
      </c>
      <c r="C201" s="199"/>
      <c r="D201" s="135">
        <v>-53.38</v>
      </c>
      <c r="E201" s="194"/>
    </row>
    <row r="202" spans="2:5" ht="15.75">
      <c r="B202" s="196"/>
      <c r="C202" s="196"/>
      <c r="D202" s="196"/>
      <c r="E202" s="196"/>
    </row>
    <row r="203" spans="2:5" ht="15.75">
      <c r="B203" s="120">
        <v>10</v>
      </c>
      <c r="C203" s="121" t="str">
        <f>VLOOKUP(B203,'MEDIÇÃO 4'!$A$20:$C$362,2,0)</f>
        <v>IMPERMEABILIZAÇÃO</v>
      </c>
      <c r="D203" s="122"/>
      <c r="E203" s="123"/>
    </row>
    <row r="204" spans="2:5" ht="31.5">
      <c r="B204" s="152" t="s">
        <v>217</v>
      </c>
      <c r="C204" s="153" t="str">
        <f>VLOOKUP(B204,'MEDIÇÃO 4'!$A$20:$C$362,2,0)</f>
        <v>IMPERMEABILIZAÇÃO CALHAS, LAJES DESCOBERTAS, BALDRAMES, PAREDES E JARDINEIRAS</v>
      </c>
      <c r="D204" s="122"/>
      <c r="E204" s="123"/>
    </row>
    <row r="205" spans="2:5" ht="31.5">
      <c r="B205" s="124" t="s">
        <v>221</v>
      </c>
      <c r="C205" s="132" t="str">
        <f>VLOOKUP(B205,'MEDIÇÃO 4'!$A$20:$C$362,2,0)</f>
        <v>IMPERMEABILIZAÇÃO DE SUPERFÍCIE COM MEMBRANA À BASE DE RESINA ACRÍLICA, 3 DEMÃOS. AF_09/2023</v>
      </c>
      <c r="D205" s="133" t="str">
        <f>VLOOKUP(B205,'MEDIÇÃO 4'!$A$20:$C$150,3,0)</f>
        <v>m²</v>
      </c>
      <c r="E205" s="197">
        <f>SUM(D206)</f>
        <v>111.12</v>
      </c>
    </row>
    <row r="206" spans="2:5" ht="15" customHeight="1">
      <c r="B206" s="199" t="s">
        <v>789</v>
      </c>
      <c r="C206" s="199"/>
      <c r="D206" s="135">
        <v>111.12</v>
      </c>
      <c r="E206" s="197"/>
    </row>
    <row r="207" spans="2:5" ht="15.75">
      <c r="B207" s="196"/>
      <c r="C207" s="196"/>
      <c r="D207" s="196"/>
      <c r="E207" s="196"/>
    </row>
    <row r="208" spans="2:5" ht="15.75">
      <c r="B208" s="120">
        <v>13</v>
      </c>
      <c r="C208" s="121" t="str">
        <f>VLOOKUP(B208,'MEDIÇÃO 4'!$A$20:$C$362,2,0)</f>
        <v>PISOS INTERNOS E EXTERNOS</v>
      </c>
      <c r="D208" s="122"/>
      <c r="E208" s="123"/>
    </row>
    <row r="209" spans="2:5" ht="15.75">
      <c r="B209" s="120" t="s">
        <v>246</v>
      </c>
      <c r="C209" s="153" t="str">
        <f>VLOOKUP(B209,'MEDIÇÃO 4'!$A$20:$C$362,2,0)</f>
        <v>LASTRO DE CONTRAPISO</v>
      </c>
      <c r="D209" s="122"/>
      <c r="E209" s="123"/>
    </row>
    <row r="210" spans="2:5" ht="31.5">
      <c r="B210" s="124" t="s">
        <v>248</v>
      </c>
      <c r="C210" s="132" t="str">
        <f>VLOOKUP(B210,'MEDIÇÃO 4'!$A$20:$C$362,2,0)</f>
        <v>LASTRO DE CONCRETO MAGRO, APLICADO EM PISOS, LAJES SOBRE SOLO OU RADIERS, ESPESSURA DE 5 CM. AF_07/2016</v>
      </c>
      <c r="D210" s="133" t="str">
        <f>VLOOKUP(B210,'MEDIÇÃO 4'!$A$20:$C$150,3,0)</f>
        <v>m²</v>
      </c>
      <c r="E210" s="197">
        <f>SUM(D211:D220)</f>
        <v>331.86</v>
      </c>
    </row>
    <row r="211" spans="2:5" ht="15" customHeight="1">
      <c r="B211" s="199" t="s">
        <v>790</v>
      </c>
      <c r="C211" s="199"/>
      <c r="D211" s="135">
        <v>383.85</v>
      </c>
      <c r="E211" s="197"/>
    </row>
    <row r="212" spans="2:5" ht="15" customHeight="1">
      <c r="B212" s="199" t="s">
        <v>779</v>
      </c>
      <c r="C212" s="199"/>
      <c r="D212" s="135">
        <v>-15.06</v>
      </c>
      <c r="E212" s="197"/>
    </row>
    <row r="213" spans="2:5" ht="15" customHeight="1">
      <c r="B213" s="199" t="s">
        <v>780</v>
      </c>
      <c r="C213" s="199"/>
      <c r="D213" s="135">
        <v>-3.85</v>
      </c>
      <c r="E213" s="197"/>
    </row>
    <row r="214" spans="2:5" ht="15" customHeight="1">
      <c r="B214" s="199" t="s">
        <v>781</v>
      </c>
      <c r="C214" s="199"/>
      <c r="D214" s="135">
        <v>-3.95</v>
      </c>
      <c r="E214" s="197"/>
    </row>
    <row r="215" spans="2:5" ht="15" customHeight="1">
      <c r="B215" s="199" t="s">
        <v>782</v>
      </c>
      <c r="C215" s="199"/>
      <c r="D215" s="135">
        <v>-4.07</v>
      </c>
      <c r="E215" s="197"/>
    </row>
    <row r="216" spans="2:5" ht="15" customHeight="1">
      <c r="B216" s="199" t="s">
        <v>783</v>
      </c>
      <c r="C216" s="199"/>
      <c r="D216" s="135">
        <v>-4.08</v>
      </c>
      <c r="E216" s="197"/>
    </row>
    <row r="217" spans="2:5" ht="15" customHeight="1">
      <c r="B217" s="199" t="s">
        <v>784</v>
      </c>
      <c r="C217" s="199"/>
      <c r="D217" s="135">
        <v>-6.45</v>
      </c>
      <c r="E217" s="197"/>
    </row>
    <row r="218" spans="2:5" ht="15" customHeight="1">
      <c r="B218" s="199" t="s">
        <v>785</v>
      </c>
      <c r="C218" s="199"/>
      <c r="D218" s="135">
        <v>-6.47</v>
      </c>
      <c r="E218" s="197"/>
    </row>
    <row r="219" spans="2:5" ht="15" customHeight="1">
      <c r="B219" s="199" t="s">
        <v>786</v>
      </c>
      <c r="C219" s="199"/>
      <c r="D219" s="135">
        <v>-6.45</v>
      </c>
      <c r="E219" s="197"/>
    </row>
    <row r="220" spans="2:5" ht="15" customHeight="1">
      <c r="B220" s="199" t="s">
        <v>787</v>
      </c>
      <c r="C220" s="199"/>
      <c r="D220" s="135">
        <v>-1.61</v>
      </c>
      <c r="E220" s="197"/>
    </row>
    <row r="221" spans="2:5" ht="15.75">
      <c r="B221" s="196"/>
      <c r="C221" s="196"/>
      <c r="D221" s="196"/>
      <c r="E221" s="196"/>
    </row>
    <row r="222" spans="2:5" ht="15.75">
      <c r="B222" s="120">
        <v>14</v>
      </c>
      <c r="C222" s="121" t="str">
        <f>VLOOKUP(B222,'MEDIÇÃO 4'!$A$20:$C$362,2,0)</f>
        <v>INSTALAÇÕES HIDROSSANITÁRIAS</v>
      </c>
      <c r="D222" s="122"/>
      <c r="E222" s="123"/>
    </row>
    <row r="223" spans="2:5" ht="15.75">
      <c r="B223" s="120" t="s">
        <v>279</v>
      </c>
      <c r="C223" s="153" t="str">
        <f>VLOOKUP(B223,'MEDIÇÃO 4'!$A$20:$C$362,2,0)</f>
        <v>TUBULAÇÃO DE LIGAÇÃO DE CAIXAS</v>
      </c>
      <c r="D223" s="122"/>
      <c r="E223" s="123"/>
    </row>
    <row r="224" spans="2:5" ht="47.25">
      <c r="B224" s="124" t="s">
        <v>281</v>
      </c>
      <c r="C224" s="132" t="str">
        <f>VLOOKUP(B224,'MEDIÇÃO 4'!$A$20:$C$362,2,0)</f>
        <v>TUBO PVC, SERIE NORMAL, ESGOTO PREDIAL, DN 100 MM, FORNECIDO E INSTALADO EM RAMAL DE DESCARGA OU RAMAL DE ESGOTO SANITÁRIO. AF_08/2022</v>
      </c>
      <c r="D224" s="133" t="str">
        <f>VLOOKUP(B224,'MEDIÇÃO 4'!$A$20:$C$150,3,0)</f>
        <v>M</v>
      </c>
      <c r="E224" s="197">
        <f>SUM(D225:D228)</f>
        <v>20.830000000000002</v>
      </c>
    </row>
    <row r="225" spans="2:5" ht="15" customHeight="1">
      <c r="B225" s="199" t="s">
        <v>791</v>
      </c>
      <c r="C225" s="199"/>
      <c r="D225" s="135">
        <v>12.01</v>
      </c>
      <c r="E225" s="197"/>
    </row>
    <row r="226" spans="2:5" ht="15" customHeight="1">
      <c r="B226" s="199" t="s">
        <v>792</v>
      </c>
      <c r="C226" s="199"/>
      <c r="D226" s="135">
        <v>1.38</v>
      </c>
      <c r="E226" s="197"/>
    </row>
    <row r="227" spans="2:5" ht="15" customHeight="1">
      <c r="B227" s="199" t="s">
        <v>793</v>
      </c>
      <c r="C227" s="199"/>
      <c r="D227" s="135">
        <v>3.23</v>
      </c>
      <c r="E227" s="197"/>
    </row>
    <row r="228" spans="2:5" ht="15" customHeight="1">
      <c r="B228" s="199" t="s">
        <v>794</v>
      </c>
      <c r="C228" s="199"/>
      <c r="D228" s="135">
        <v>4.21</v>
      </c>
      <c r="E228" s="197"/>
    </row>
    <row r="229" spans="2:5" ht="15.75">
      <c r="B229" s="120" t="s">
        <v>299</v>
      </c>
      <c r="C229" s="153" t="str">
        <f>VLOOKUP(B229,'MEDIÇÃO 4'!$A$20:$C$362,2,0)</f>
        <v>REDE DE ESGOTO - TUBOS DE PVC</v>
      </c>
      <c r="D229" s="122"/>
      <c r="E229" s="123"/>
    </row>
    <row r="230" spans="2:5" ht="47.25">
      <c r="B230" s="124" t="s">
        <v>301</v>
      </c>
      <c r="C230" s="132" t="str">
        <f>VLOOKUP(B230,'MEDIÇÃO 4'!$A$20:$C$362,2,0)</f>
        <v>TUBO PVC, SERIE NORMAL, ESGOTO PREDIAL, DN 40 MM, FORNECIDO E INSTALADO EM RAMAL DE DESCARGA OU RAMAL DE ESGOTO SANITÁRIO. AF_08/2022</v>
      </c>
      <c r="D230" s="133" t="str">
        <f>VLOOKUP(B230,'MEDIÇÃO 4'!$A$20:$C$200,3,0)</f>
        <v>M</v>
      </c>
      <c r="E230" s="197">
        <f>SUM(D231)</f>
        <v>60</v>
      </c>
    </row>
    <row r="231" spans="2:5" ht="39.6" customHeight="1">
      <c r="B231" s="201" t="s">
        <v>795</v>
      </c>
      <c r="C231" s="201"/>
      <c r="D231" s="135">
        <v>60</v>
      </c>
      <c r="E231" s="197"/>
    </row>
    <row r="232" spans="2:5" ht="47.25">
      <c r="B232" s="124" t="s">
        <v>303</v>
      </c>
      <c r="C232" s="132" t="str">
        <f>VLOOKUP(B232,'MEDIÇÃO 4'!$A$20:$C$362,2,0)</f>
        <v>TUBO PVC, SERIE NORMAL, ESGOTO PREDIAL, DN 50 MM, FORNECIDO E INSTALADO EM RAMAL DE DESCARGA OU RAMAL DE ESGOTO SANITÁRIO. AF_08/2022</v>
      </c>
      <c r="D232" s="126" t="str">
        <f>VLOOKUP(B232,'MEDIÇÃO 4'!$A$20:$C$200,3,0)</f>
        <v>M</v>
      </c>
      <c r="E232" s="194">
        <f>SUM(D233)</f>
        <v>20</v>
      </c>
    </row>
    <row r="233" spans="2:5" ht="26.85" customHeight="1">
      <c r="B233" s="201" t="s">
        <v>796</v>
      </c>
      <c r="C233" s="201"/>
      <c r="D233" s="135">
        <v>20</v>
      </c>
      <c r="E233" s="194"/>
    </row>
    <row r="234" spans="2:5" ht="47.25">
      <c r="B234" s="124" t="s">
        <v>307</v>
      </c>
      <c r="C234" s="132" t="str">
        <f>VLOOKUP(B234,'MEDIÇÃO 4'!$A$20:$C$362,2,0)</f>
        <v>TUBO PVC, SERIE NORMAL, ESGOTO PREDIAL, DN 100 MM, FORNECIDO E INSTALADO EM RAMAL DE DESCARGA OU RAMAL DE ESGOTO SANITÁRIO. AF_08/2022</v>
      </c>
      <c r="D234" s="126" t="str">
        <f>VLOOKUP(B234,'MEDIÇÃO 4'!$A$20:$C$200,3,0)</f>
        <v>M</v>
      </c>
      <c r="E234" s="194">
        <f>D235</f>
        <v>10.89</v>
      </c>
    </row>
    <row r="235" spans="2:5" ht="15" customHeight="1">
      <c r="B235" s="199" t="s">
        <v>797</v>
      </c>
      <c r="C235" s="199"/>
      <c r="D235" s="135">
        <v>10.89</v>
      </c>
      <c r="E235" s="194"/>
    </row>
    <row r="236" spans="2:5" ht="15.75">
      <c r="B236" s="196"/>
      <c r="C236" s="196"/>
      <c r="D236" s="196"/>
      <c r="E236" s="196"/>
    </row>
    <row r="237" spans="2:5" ht="15.75">
      <c r="B237" s="120">
        <v>16</v>
      </c>
      <c r="C237" s="121" t="str">
        <f>VLOOKUP(B237,'MEDIÇÃO 4'!$A$20:$C$362,2,0)</f>
        <v>OUTRAS INSTALAÇÕES</v>
      </c>
      <c r="D237" s="122"/>
      <c r="E237" s="123"/>
    </row>
    <row r="238" spans="2:5" ht="15.75">
      <c r="B238" s="120" t="s">
        <v>454</v>
      </c>
      <c r="C238" s="153" t="str">
        <f>VLOOKUP(B238,'MEDIÇÃO 4'!$A$20:$C$362,2,0)</f>
        <v>CLIMATIZAÇÃO (INFRA-ESTRUTURA)</v>
      </c>
      <c r="D238" s="122"/>
      <c r="E238" s="123"/>
    </row>
    <row r="239" spans="2:5" ht="47.25">
      <c r="B239" s="124" t="s">
        <v>459</v>
      </c>
      <c r="C239" s="132" t="str">
        <f>VLOOKUP(B239,'MEDIÇÃO 4'!$A$20:$C$362,2,0)</f>
        <v>TUBO PVC, SERIE NORMAL, ESGOTO PREDIAL, DN 40 MM, FORNECIDO E INSTALADO  EM RAMAL DE DESCARGA OU RAMAL DE ESGOTO SANITÁRIO. AF_08/2022</v>
      </c>
      <c r="D239" s="133" t="str">
        <f>VLOOKUP(B239,'MEDIÇÃO 4'!$A$20:$C$250,3,0)</f>
        <v>M</v>
      </c>
      <c r="E239" s="202">
        <f>SUM(D240)</f>
        <v>20</v>
      </c>
    </row>
    <row r="240" spans="2:5" ht="39.6" customHeight="1">
      <c r="B240" s="203" t="s">
        <v>798</v>
      </c>
      <c r="C240" s="203"/>
      <c r="D240" s="154">
        <v>20</v>
      </c>
      <c r="E240" s="202"/>
    </row>
    <row r="241" spans="3:3"/>
    <row r="245" spans="3:3" ht="15.75">
      <c r="C245" s="155" t="s">
        <v>799</v>
      </c>
    </row>
    <row r="246" spans="3:3" ht="15.75">
      <c r="C246" s="156" t="s">
        <v>688</v>
      </c>
    </row>
    <row r="247" spans="3:3" ht="15.75">
      <c r="C247" s="155" t="s">
        <v>689</v>
      </c>
    </row>
    <row r="248" spans="3:3" ht="15.75">
      <c r="C248" s="155" t="s">
        <v>800</v>
      </c>
    </row>
    <row r="249" spans="3:3" ht="15.75">
      <c r="C249" s="155" t="s">
        <v>691</v>
      </c>
    </row>
  </sheetData>
  <mergeCells count="94">
    <mergeCell ref="B236:E236"/>
    <mergeCell ref="E239:E240"/>
    <mergeCell ref="B240:C240"/>
    <mergeCell ref="E230:E231"/>
    <mergeCell ref="B231:C231"/>
    <mergeCell ref="E232:E233"/>
    <mergeCell ref="B233:C233"/>
    <mergeCell ref="E234:E235"/>
    <mergeCell ref="B235:C235"/>
    <mergeCell ref="B221:E221"/>
    <mergeCell ref="E224:E228"/>
    <mergeCell ref="B225:C225"/>
    <mergeCell ref="B226:C226"/>
    <mergeCell ref="B227:C227"/>
    <mergeCell ref="B228:C228"/>
    <mergeCell ref="B202:E202"/>
    <mergeCell ref="E205:E206"/>
    <mergeCell ref="B206:C206"/>
    <mergeCell ref="B207:E207"/>
    <mergeCell ref="E210:E220"/>
    <mergeCell ref="B211:C211"/>
    <mergeCell ref="B212:C212"/>
    <mergeCell ref="B213:C213"/>
    <mergeCell ref="B214:C214"/>
    <mergeCell ref="B215:C215"/>
    <mergeCell ref="B216:C216"/>
    <mergeCell ref="B217:C217"/>
    <mergeCell ref="B218:C218"/>
    <mergeCell ref="B219:C219"/>
    <mergeCell ref="B220:C220"/>
    <mergeCell ref="E172:E189"/>
    <mergeCell ref="D173:D188"/>
    <mergeCell ref="B189:D189"/>
    <mergeCell ref="E190:E201"/>
    <mergeCell ref="B191:C191"/>
    <mergeCell ref="B192:C192"/>
    <mergeCell ref="B193:C193"/>
    <mergeCell ref="B194:C194"/>
    <mergeCell ref="B195:C195"/>
    <mergeCell ref="B196:C196"/>
    <mergeCell ref="B197:C197"/>
    <mergeCell ref="B198:C198"/>
    <mergeCell ref="B199:C199"/>
    <mergeCell ref="B200:C200"/>
    <mergeCell ref="B201:C201"/>
    <mergeCell ref="E119:E135"/>
    <mergeCell ref="E136:E153"/>
    <mergeCell ref="B153:D153"/>
    <mergeCell ref="E154:E171"/>
    <mergeCell ref="B171:D171"/>
    <mergeCell ref="B87:E87"/>
    <mergeCell ref="E89:E105"/>
    <mergeCell ref="B106:D106"/>
    <mergeCell ref="E107:E118"/>
    <mergeCell ref="B108:C108"/>
    <mergeCell ref="B109:C109"/>
    <mergeCell ref="B110:C110"/>
    <mergeCell ref="B111:C111"/>
    <mergeCell ref="B112:C112"/>
    <mergeCell ref="B113:C113"/>
    <mergeCell ref="B114:C114"/>
    <mergeCell ref="B115:C115"/>
    <mergeCell ref="B116:C116"/>
    <mergeCell ref="B117:C117"/>
    <mergeCell ref="B118:C118"/>
    <mergeCell ref="B34:E34"/>
    <mergeCell ref="E37:E86"/>
    <mergeCell ref="B38:D38"/>
    <mergeCell ref="B41:C41"/>
    <mergeCell ref="B42:D42"/>
    <mergeCell ref="B43:C43"/>
    <mergeCell ref="B86:D86"/>
    <mergeCell ref="E29:E33"/>
    <mergeCell ref="B30:C30"/>
    <mergeCell ref="B31:C31"/>
    <mergeCell ref="B32:C32"/>
    <mergeCell ref="B33:C33"/>
    <mergeCell ref="B20:E20"/>
    <mergeCell ref="E23:E27"/>
    <mergeCell ref="B24:C24"/>
    <mergeCell ref="B25:C25"/>
    <mergeCell ref="B26:C26"/>
    <mergeCell ref="B27:D27"/>
    <mergeCell ref="E14:E15"/>
    <mergeCell ref="B15:C15"/>
    <mergeCell ref="E16:E17"/>
    <mergeCell ref="B17:C17"/>
    <mergeCell ref="E18:E19"/>
    <mergeCell ref="B19:C19"/>
    <mergeCell ref="B2:E7"/>
    <mergeCell ref="B8:E8"/>
    <mergeCell ref="B9:C9"/>
    <mergeCell ref="D9:E10"/>
    <mergeCell ref="B10:C10"/>
  </mergeCells>
  <printOptions horizontalCentered="1"/>
  <pageMargins left="0.56527777777777799" right="0.29930555555555599" top="1.00694444444444" bottom="1.53263888888889" header="0.59027777777777801" footer="0.39374999999999999"/>
  <pageSetup paperSize="9" scale="44" orientation="portrait" horizontalDpi="300" verticalDpi="300" r:id="rId1"/>
  <rowBreaks count="2" manualBreakCount="2">
    <brk id="87" max="16383" man="1"/>
    <brk id="189" max="16383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3711</TotalTime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2</vt:i4>
      </vt:variant>
      <vt:variant>
        <vt:lpstr>Intervalos Nomeados</vt:lpstr>
      </vt:variant>
      <vt:variant>
        <vt:i4>10</vt:i4>
      </vt:variant>
    </vt:vector>
  </HeadingPairs>
  <TitlesOfParts>
    <vt:vector size="12" baseType="lpstr">
      <vt:lpstr>MEDIÇÃO 4</vt:lpstr>
      <vt:lpstr>MEMO CALCULO 04</vt:lpstr>
      <vt:lpstr>'MEDIÇÃO 4'!Area_de_impressao</vt:lpstr>
      <vt:lpstr>'MEMO CALCULO 04'!Area_de_impressao</vt:lpstr>
      <vt:lpstr>'MEDIÇÃO 4'!Print_Area_0_0</vt:lpstr>
      <vt:lpstr>'MEMO CALCULO 04'!Print_Area_0_0</vt:lpstr>
      <vt:lpstr>'MEDIÇÃO 4'!Print_Area_0_0_0</vt:lpstr>
      <vt:lpstr>'MEMO CALCULO 04'!Print_Area_0_0_0</vt:lpstr>
      <vt:lpstr>'MEDIÇÃO 4'!Print_Area_0_0_0_0</vt:lpstr>
      <vt:lpstr>'MEMO CALCULO 04'!Print_Area_0_0_0_0</vt:lpstr>
      <vt:lpstr>'MEDIÇÃO 4'!Print_Area_0_0_0_0_0</vt:lpstr>
      <vt:lpstr>'MEDIÇÃO 4'!Titulos_de_impressao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</dc:creator>
  <dc:description/>
  <cp:lastModifiedBy>Cilezia</cp:lastModifiedBy>
  <cp:revision>166</cp:revision>
  <cp:lastPrinted>2025-12-15T14:24:22Z</cp:lastPrinted>
  <dcterms:created xsi:type="dcterms:W3CDTF">2021-01-05T13:52:00Z</dcterms:created>
  <dcterms:modified xsi:type="dcterms:W3CDTF">2026-04-28T17:39:58Z</dcterms:modified>
  <dc:language>pt-BR</dc:language>
</cp:coreProperties>
</file>