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" sheetId="1" state="visible" r:id="rId2"/>
    <sheet name="MEMO CALCULO 01" sheetId="2" state="visible" r:id="rId3"/>
  </sheets>
  <definedNames>
    <definedName function="false" hidden="false" localSheetId="0" name="_xlnm.Print_Area" vbProcedure="false">'MEDIÇÃO 1'!$A$1:$N$83</definedName>
    <definedName function="false" hidden="false" localSheetId="0" name="_xlnm.Print_Titles" vbProcedure="false">'MEDIÇÃO 1'!$A:$N,'MEDIÇÃO 1'!$1:$11</definedName>
    <definedName function="false" hidden="false" localSheetId="1" name="_xlnm.Print_Area" vbProcedure="false">'MEMO CALCULO 01'!$A$1:$F$140</definedName>
    <definedName function="false" hidden="false" localSheetId="0" name="_xlnm.Print_Area" vbProcedure="false">'MEDIÇÃO 1'!$A$1:$N$84</definedName>
    <definedName function="false" hidden="false" localSheetId="0" name="_xlnm.Print_Area_0_0" vbProcedure="false">'MEDIÇÃO 1'!$A$1:$N$85</definedName>
    <definedName function="false" hidden="false" localSheetId="0" name="_xlnm.Print_Area_0_0_0" vbProcedure="false">'MEDIÇÃO 1'!$A$13:$N$85</definedName>
    <definedName function="false" hidden="false" localSheetId="0" name="_xlnm.Print_Area_0_0_0_0" vbProcedure="false">'MEDIÇÃO 1'!$A$13:$N$82</definedName>
    <definedName function="false" hidden="false" localSheetId="0" name="_xlnm.Print_Titles" vbProcedure="false">'MEDIÇÃO 1'!$A:$N,'MEDIÇÃO 1'!$13:$19</definedName>
    <definedName function="false" hidden="false" localSheetId="1" name="_xlnm.Print_Area" vbProcedure="false">'MEMO CALCULO 01'!$A$1:$F$142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<sst xmlns="http://schemas.openxmlformats.org/spreadsheetml/2006/main" count="304" uniqueCount="197">
  <si>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</si>
  <si>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</si>
  <si>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20/02/2025</t>
  </si>
  <si>
    <r>
      <rPr>
        <b val="true"/>
        <sz val="10"/>
        <rFont val="Arial"/>
        <family val="2"/>
        <charset val="1"/>
      </rPr>
      <t xml:space="preserve">Obra:  </t>
    </r>
    <r>
      <rPr>
        <sz val="10"/>
        <rFont val="Arial"/>
        <family val="2"/>
        <charset val="1"/>
      </rPr>
      <t xml:space="preserve">Reforma da quadra da EMEIEF “JOSEPHIR BOSCHETTI”</t>
    </r>
  </si>
  <si>
    <t xml:space="preserve">CONTRATO Nº:</t>
  </si>
  <si>
    <t xml:space="preserve">167/2024</t>
  </si>
  <si>
    <t xml:space="preserve">Assinatura: 18/12/2024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</si>
  <si>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</si>
  <si>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</si>
  <si>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Dalmácio, zona rural, s/n, Distrito Sede, São Roque do Canaã</t>
    </r>
  </si>
  <si>
    <t xml:space="preserve">PERÍODO:</t>
  </si>
  <si>
    <t xml:space="preserve">a </t>
  </si>
  <si>
    <t xml:space="preserve">PRAZO:</t>
  </si>
  <si>
    <t xml:space="preserve">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</si>
  <si>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</si>
  <si>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</si>
  <si>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</si>
  <si>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</si>
  <si>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</si>
  <si>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</si>
  <si>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</si>
  <si>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</si>
  <si>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</si>
  <si>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01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</si>
  <si>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</si>
  <si>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</si>
  <si>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</si>
  <si>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</si>
  <si>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</si>
  <si>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</si>
  <si>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</si>
  <si>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</si>
  <si>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</si>
  <si>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</si>
  <si>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</si>
  <si>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</si>
  <si>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</si>
  <si>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</si>
  <si>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</si>
  <si>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</si>
  <si>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</si>
  <si>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caixas/quadros elétricos</t>
  </si>
  <si>
    <t xml:space="preserve">und</t>
  </si>
  <si>
    <t xml:space="preserve">2.4</t>
  </si>
  <si>
    <t xml:space="preserve">Retirada de poste de aço de 4 a 6 m</t>
  </si>
  <si>
    <t xml:space="preserve">2.5</t>
  </si>
  <si>
    <t xml:space="preserve">Retirada de pontos elétricos (luminárias, interruptores e tomadas)</t>
  </si>
  <si>
    <t xml:space="preserve">2.6</t>
  </si>
  <si>
    <t xml:space="preserve">Remoção de pintura antiga a óleo ou esmalte</t>
  </si>
  <si>
    <t xml:space="preserve">2.7</t>
  </si>
  <si>
    <t xml:space="preserve">Lixamento manual em superfícies metálicas em obra</t>
  </si>
  <si>
    <t xml:space="preserve">2.8</t>
  </si>
  <si>
    <t xml:space="preserve">Abertura e fechamento de rasgos em alvenaria, para passagem de eletroduto diâm. 1 1/4"a 2"</t>
  </si>
  <si>
    <t xml:space="preserve">m</t>
  </si>
  <si>
    <t xml:space="preserve">2.9</t>
  </si>
  <si>
    <t xml:space="preserve">Escavação manual em material de 1a. categoria, até 1.50 m de profundidade</t>
  </si>
  <si>
    <t xml:space="preserve">2.10</t>
  </si>
  <si>
    <t xml:space="preserve">Retirada de grades, gradis, alambrados, cercas e portões</t>
  </si>
  <si>
    <t xml:space="preserve">INFRAESTRUTURA</t>
  </si>
  <si>
    <t xml:space="preserve">3.1</t>
  </si>
  <si>
    <t xml:space="preserve">Fôrma de chapa compensada resinada 12mm, levando-se em conta a utilização 3 vezes (incluido o material, corte, montagem, escoramento e desfôrma)</t>
  </si>
  <si>
    <t xml:space="preserve">3.2</t>
  </si>
  <si>
    <t xml:space="preserve">Fornecimento, preparo e aplicação de concreto Fck=25 MPa (brita 1 e 2) - (5% de perdas já incluído no custo)</t>
  </si>
  <si>
    <t xml:space="preserve">3.3</t>
  </si>
  <si>
    <t xml:space="preserve">Fornecimento, dobragem e colocação em fôrma, de armadura CA-60 B fina, diâmetro de 4.0 a 7.0mm</t>
  </si>
  <si>
    <t xml:space="preserve">kg</t>
  </si>
  <si>
    <t xml:space="preserve">3.4</t>
  </si>
  <si>
    <t xml:space="preserve">Fornecimento, dobragem e colocação em fôrma, de armadura CA-50 A média, diâmetro de 6.3 a 10.0 mm</t>
  </si>
  <si>
    <t xml:space="preserve">PAREDES E PAINÉIS</t>
  </si>
  <si>
    <t xml:space="preserve">4.1</t>
  </si>
  <si>
    <t xml:space="preserve">Chapisco de argamassa de cimento e areia média ou grossa lavada, no traço 1:3, espessura 5 mm</t>
  </si>
  <si>
    <t xml:space="preserve">4.2</t>
  </si>
  <si>
    <t xml:space="preserve">Reboco de argamassa de cimento, cal hidratada CH1 e areia média ou grossa lavada no traço 1:0.5:6, espessura 5mm</t>
  </si>
  <si>
    <t xml:space="preserve">PISOS E REVESTIMENTOS</t>
  </si>
  <si>
    <t xml:space="preserve">5.1</t>
  </si>
  <si>
    <t xml:space="preserve">Chapim sobre muros lineares, em granito ou mármore, l = 25 cm, assentado com argamassa 1:6 com aditivo. Af_11/2020</t>
  </si>
  <si>
    <t xml:space="preserve">6.</t>
  </si>
  <si>
    <t xml:space="preserve">QUADRA DE ESPORTES</t>
  </si>
  <si>
    <t xml:space="preserve">6.1</t>
  </si>
  <si>
    <t xml:space="preserve">Pintura à base de epoxi, marcas de referência Suvinil, Coral ou Novacor, em faixas com largura de 5cm, para demarcação de quadras de esportes</t>
  </si>
  <si>
    <t xml:space="preserve">6.2</t>
  </si>
  <si>
    <t xml:space="preserve">Pintura a base de epoxi, marcas de referência Suvinil, Coral ou Novacor, em faixas largura de 8cm para demarcação de quadra de esportes</t>
  </si>
  <si>
    <t xml:space="preserve">6.3</t>
  </si>
  <si>
    <t xml:space="preserve">Pintura com tinta à base de resinas acrílicas, marcas de referencia Suvinil, Coral ou Novacor, sobre piso de concreto a duas demãos</t>
  </si>
  <si>
    <t xml:space="preserve">6.4</t>
  </si>
  <si>
    <t xml:space="preserve">Placa de sinalização de segurança CODIGO 14 - 315/158(NBR 13.434); CÓDIGO S3(NT 14/2010-ES) ("SAIDA DE EMERGÊNCIA" - seta vertical)</t>
  </si>
  <si>
    <t xml:space="preserve">6.5</t>
  </si>
  <si>
    <t xml:space="preserve">Rede para futebol de salão</t>
  </si>
  <si>
    <t xml:space="preserve">6.6</t>
  </si>
  <si>
    <t xml:space="preserve">Trinco redondo vertical ferro galvanizado 15cm</t>
  </si>
  <si>
    <t xml:space="preserve">un</t>
  </si>
  <si>
    <t xml:space="preserve">6.7</t>
  </si>
  <si>
    <t xml:space="preserve">Reinstalação de alambrado de quadra poliesportiva</t>
  </si>
  <si>
    <t xml:space="preserve">6.9</t>
  </si>
  <si>
    <t xml:space="preserve">Tabela de basquete de madeira, com aro, inclusive colocação</t>
  </si>
  <si>
    <t xml:space="preserve">6.10</t>
  </si>
  <si>
    <t xml:space="preserve">Trave para futebol de salão de tubo de ferro galvanizado 3", com recuo, removível, dimensões oficiais 3x2m</t>
  </si>
  <si>
    <t xml:space="preserve">6.11</t>
  </si>
  <si>
    <t xml:space="preserve">Rede de proteção em nylon malha 10x10 cm para proteção de quadra de esportes</t>
  </si>
  <si>
    <t xml:space="preserve">INSTALAÇÕES ELÉTRICAS</t>
  </si>
  <si>
    <t xml:space="preserve">7.1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</si>
  <si>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</si>
  <si>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7.2</t>
  </si>
  <si>
    <t xml:space="preserve">Padrão de entrada de energia elétrica, trifásico, entrada aérea, a 4 fios, carga instalada em muro de 57001 até 75000W - 220/127V</t>
  </si>
  <si>
    <t xml:space="preserve">7.3</t>
  </si>
  <si>
    <t xml:space="preserve">Quadro de distribuição de energia, de embutir, com 18 divisões modulares, com barramento</t>
  </si>
  <si>
    <t xml:space="preserve">7.4</t>
  </si>
  <si>
    <t xml:space="preserve">Quadro de distribuição de energia, de embutir, com 32 divisões modulares, com barramento</t>
  </si>
  <si>
    <t xml:space="preserve">7.5</t>
  </si>
  <si>
    <t xml:space="preserve">Refletor Slim LED 200W de potência, branco Frio, 6500k, Bivolt</t>
  </si>
  <si>
    <t xml:space="preserve">7.6</t>
  </si>
  <si>
    <t xml:space="preserve">Caixa de inspeção de alvenaria de blocos cerâmicos 10 furos 10x20x20cm dimensões de 30x30x60cm, com revestimento interno em chapisco e reboco, tampa de concreto esp.5cm e lastro de brita 5 cm</t>
  </si>
  <si>
    <t xml:space="preserve">7.7</t>
  </si>
  <si>
    <t xml:space="preserve">Eletroduto PEAD parede simples, corrugado, cor preta, diâmetro 2", referencia Kanaflex, Plastibras ou equivalente</t>
  </si>
  <si>
    <t xml:space="preserve">7.8</t>
  </si>
  <si>
    <t xml:space="preserve">Caixa de embutir marca de referência Tigreflex, 4x4"</t>
  </si>
  <si>
    <t xml:space="preserve">PINTURA </t>
  </si>
  <si>
    <t xml:space="preserve">8.1</t>
  </si>
  <si>
    <t xml:space="preserve">SOBRE METAL</t>
  </si>
  <si>
    <t xml:space="preserve">8.1.1</t>
  </si>
  <si>
    <t xml:space="preserve">Pintura sobre metal, aplicação manual, com duas demãos de tinta esmalte sintético, referência Suvinil, Coral ou Metalatex, inclusive uma demão de fundo anticorrosivo</t>
  </si>
  <si>
    <t xml:space="preserve">8.2</t>
  </si>
  <si>
    <t xml:space="preserve">SOBRE PAREDES E FORROS</t>
  </si>
  <si>
    <t xml:space="preserve">8.2.1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</si>
  <si>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</si>
  <si>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SERVIÇOS COMPLEMENTARES</t>
  </si>
  <si>
    <t xml:space="preserve">9.1</t>
  </si>
  <si>
    <t xml:space="preserve">Limpeza geral de obras (quadras, praças e jardins)</t>
  </si>
  <si>
    <t xml:space="preserve">ADMINISTRAÇÃO LOCAL </t>
  </si>
  <si>
    <t xml:space="preserve">10.1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</si>
  <si>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</si>
  <si>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</si>
  <si>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</si>
  <si>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R$ 93.400,00</t>
    </r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</si>
  <si>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</si>
  <si>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</si>
  <si>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</si>
  <si>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</si>
  <si>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</si>
  <si>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</si>
  <si>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r>
      <rPr>
        <b val="true"/>
        <sz val="11"/>
        <color rgb="FF000000"/>
        <rFont val="Calibri"/>
        <family val="2"/>
        <charset val="1"/>
      </rPr>
      <t xml:space="preserve">JHONATAN DE OLIVEIRA RECKEL</t>
    </r>
    <r>
      <rPr>
        <b val="true"/>
        <sz val="12"/>
        <color rgb="FF000000"/>
        <rFont val="Calibri"/>
        <family val="2"/>
        <charset val="1"/>
      </rPr>
      <t xml:space="preserve"> </t>
    </r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</si>
  <si>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</si>
  <si>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</si>
  <si>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</si>
  <si>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</si>
  <si>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1ª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</si>
  <si>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Reforma da quadra da EMEIEF “JOSEPHIR BOSCHETTI”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</si>
  <si>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Comunidade de São Dalmácio, zona rural, s/n, Distrito Sede, São Roque do Canaã</t>
    </r>
  </si>
  <si>
    <t xml:space="preserve">DESCRIÇÃO</t>
  </si>
  <si>
    <t xml:space="preserve">UND</t>
  </si>
  <si>
    <t xml:space="preserve">Placa de Obra: 1,00 m x 2,00 m = 2,00 m²</t>
  </si>
  <si>
    <r>
      <rPr>
        <sz val="11"/>
        <rFont val="Arial"/>
        <family val="2"/>
        <charset val="1"/>
      </rPr>
      <t xml:space="preserve">Demolição do Padrão de energia: </t>
    </r>
    <r>
      <rPr>
        <strike val="true"/>
        <sz val="11"/>
        <rFont val="Arial"/>
        <family val="2"/>
        <charset val="1"/>
      </rPr>
      <t xml:space="preserve">1,50 m x 2,10 m x 0,30 m = 0,95 m³</t>
    </r>
    <r>
      <rPr>
        <sz val="11"/>
        <rFont val="Arial"/>
        <family val="2"/>
        <charset val="1"/>
      </rPr>
      <t xml:space="preserve"> (</t>
    </r>
    <r>
      <rPr>
        <sz val="11"/>
        <color rgb="FF000000"/>
        <rFont val="Arial"/>
        <family val="2"/>
        <charset val="1"/>
      </rPr>
      <t xml:space="preserve">1,40 m x 0,72 m x 0,20 m): 0,20 m³</t>
    </r>
  </si>
  <si>
    <t xml:space="preserve">Lixamento parede fachada: 32,11 m² x 3 paredes + 17,95 m x 0,15 m x 2 paredes + 1,45 m x 0,15 m x 4 paredes = 102,58 m²</t>
  </si>
  <si>
    <t xml:space="preserve">Lixamento paredes laterais: 16,66 m² x 4 lados + (0,95 m + 3,58 m + 5,80 m + 5,80 m + 5,80 m + 3,58 m + 0,95) x 0,15 m + (5,80 m + 5,83 m + 5,83 m + 5,83 m + 5,71 m) x 0,15 m + (0,55 m x 0,15 m x 4 paredes) = 75,29 m²</t>
  </si>
  <si>
    <t xml:space="preserve">Lixamento pilares = (0,40 m + 0,45 m + 0,55 m + 0,12 m) x 0,65 m x 4 pilares + 0,15 m² x 4 pilares + (0,40 m + 0,40 m + 0,45 m) x 0,65 m x 8 pilares + 0,13 m² x 8 pilares = 12,09m²</t>
  </si>
  <si>
    <t xml:space="preserve">Suporte Basquete: 16,38 m²</t>
  </si>
  <si>
    <t xml:space="preserve">1,00 und</t>
  </si>
  <si>
    <r>
      <rPr>
        <sz val="11"/>
        <rFont val="Arial"/>
        <family val="2"/>
        <charset val="1"/>
      </rPr>
      <t xml:space="preserve">0,00 und </t>
    </r>
    <r>
      <rPr>
        <sz val="11"/>
        <color rgb="FFC9211E"/>
        <rFont val="Arial"/>
        <family val="2"/>
        <charset val="1"/>
      </rPr>
      <t xml:space="preserve">(retirada desnecessária)</t>
    </r>
  </si>
  <si>
    <t xml:space="preserve">Refletores: 12,00 und</t>
  </si>
  <si>
    <t xml:space="preserve">Área das linhas: (0,05m x 202,82m) + (0,08m x 115,46m).: 19,38 m²</t>
  </si>
  <si>
    <t xml:space="preserve">Área da pintura nova:  523,96 m² x 40% = 209,58 m²</t>
  </si>
  <si>
    <t xml:space="preserve">Pilares = (( 5,15 m x 0,40 m x 2 lados) + (5,15 m x 0,20 m x 2 lados)) x 10 pilares = 61,80 m²</t>
  </si>
  <si>
    <t xml:space="preserve">Tubos Verticais: 2 x 3,14 x 0,025 m x 2,80 m x 30 tubos + 2 x 3,14 x 0,025 m x 2,80 m x 8 tubos + 2 x 3,14 x 0,025 x 1,35 m x 16 tubos = 20,10 m²</t>
  </si>
  <si>
    <t xml:space="preserve">Tubos Horizontais: 2 x 3,14 x 0,025 m x 5,81 m x 28 tubos + 2 x 3,14 x 0,025 m x 0,90 m x 2 tubos + 2 x 3,14 x 0,025 m x 3,53 m x 2 tubos + 2 x 3,14 x 0,025 m x 17,95 m x 4 tubos + 2 x 3,14 x 0,025 m x 2,00 m x 4 tubos = 39,46 m²</t>
  </si>
  <si>
    <t xml:space="preserve">Portões: 2 x 3,14 x 0,025 m x 1,95 m x 4 tubos + 2 x 3,14 x 0,025 m x 1,13 m x 4 tubos + 2 x 3,14 x 0,015 m x 2,13 m x 8 tubos = 3,54 m²</t>
  </si>
  <si>
    <r>
      <rPr>
        <sz val="11"/>
        <rFont val="Arial"/>
        <family val="2"/>
        <charset val="1"/>
      </rPr>
      <t xml:space="preserve">Trave = 2 x 3,14 x 0,0375 m x 3,00 m (tubo) +  2 x 3,14 x 0,0375 m x 2,00 m x 2 tubos + 2 x 3,14 x 0,0125 m x 3,00 m (tubo) + 2 x 3,14 x 0,0125 m x 2,00 m x 2 tubos = 2,20 m² x 2 traves = 4,40 </t>
    </r>
    <r>
      <rPr>
        <sz val="11"/>
        <color rgb="FFC9211E"/>
        <rFont val="Arial"/>
        <family val="2"/>
        <charset val="1"/>
      </rPr>
      <t xml:space="preserve">(substituída por nova)</t>
    </r>
  </si>
  <si>
    <r>
      <rPr>
        <strike val="true"/>
        <sz val="11"/>
        <rFont val="Arial"/>
        <family val="2"/>
        <charset val="1"/>
      </rPr>
      <t xml:space="preserve">3,00 metros subida </t>
    </r>
    <r>
      <rPr>
        <sz val="11"/>
        <rFont val="Arial"/>
        <family val="2"/>
        <charset val="1"/>
      </rPr>
      <t xml:space="preserve">+ 1,50 metros até a espera do quadro de distribuição. Total.: 1,50m</t>
    </r>
  </si>
  <si>
    <t xml:space="preserve">Profundidade.: 0,70 m x 0,15 m x 23,00 m.: 2,42m³ para passagem do tubo de espera.</t>
  </si>
  <si>
    <t xml:space="preserve">Alambrado: 71,46 m² x 2 lados + 1,96 m² x 2 lados + 28,86 m² x 2 lados = 204,56 m²</t>
  </si>
  <si>
    <t xml:space="preserve">POSTE DE CONCRETO DE 7m EMBUTIDO NO PADRÃO DE ENERGIA (25X25)</t>
  </si>
  <si>
    <t xml:space="preserve">0,25m x 4 lados x 7 m (poste) + 0,25 m x 4 lados x 2 m (broca): 9,00 m²</t>
  </si>
  <si>
    <t xml:space="preserve">0,25 m x 0,25m x 7 m (poste) + 0,25 m x 0,25 m x 2 m (broca): 0,5625m³</t>
  </si>
  <si>
    <t xml:space="preserve">Estribo: Ø 5.00 mm a cada 0,15 m: 0,20 m x 4 lados + 0,06 m dobra em 2 lados.: 0,92 m. Quantidade.: 7,00 m/0,15 m (espaçamento). 47 estribos de 0,92 m.: 43,24m x 0,154 kg/m = 6,66 Kg </t>
  </si>
  <si>
    <t xml:space="preserve">Estribo: Ø 5.00 mm a cada 0,15 m: 0,20 m x 4 lados + 0,06 m dobra em 2 lados.: 0,92 m. Quantidade.: 2,00 m (broca de fundação)/0,15 m (espaçamento). 13 estribos de 0,92m.: 11,96 m x 0,154 kg/m = 1,84 Kg </t>
  </si>
  <si>
    <t xml:space="preserve">1 Pilar de Centro 6Ø 10.0mm = 7,00 m x 6 barras x 0,617 Kg/m = 25,91 Kg</t>
  </si>
  <si>
    <t xml:space="preserve">Fundação do Poste: Broca de 2,00 m com  6Ø 10.0mm = 2,00 m x 6 barras x 0,617 Kg/m = 7,40 Kg</t>
  </si>
  <si>
    <t xml:space="preserve">Muro da quadra: 3,50 m²</t>
  </si>
  <si>
    <t xml:space="preserve">Linha de basquete: (2,15 m + 18,47 m + 2,15 m) x 2 linhas + (5,93 m x 4 linhas) + (5,62 m x 2 linhas) + (3,51 m x 2 linhas) + (0,21 m  x 13 pontilhados x 2 lados) = 92,98 m</t>
  </si>
  <si>
    <t xml:space="preserve">Linha Voleibol: (18,28 m x 2 linhas + 8,91 m x 2 linhas) + (8,91 m x 2 linhas) = 72,20 m</t>
  </si>
  <si>
    <t xml:space="preserve">Linha Handebol: 0,20 m x 41 pontilhados x 2 linhas = 16,40 m</t>
  </si>
  <si>
    <t xml:space="preserve">Linha Futsal = 5,31 m x 4 linhas = 21,24 m</t>
  </si>
  <si>
    <t xml:space="preserve">Linha Futsal = 26,10 m x 2 linhas + 14,86 m x 3 linhas + 9,34 m x 2 linhas = 115,46 m</t>
  </si>
  <si>
    <t xml:space="preserve">Cor Cinza:144,55 m²</t>
  </si>
  <si>
    <t xml:space="preserve">Cor Laranja:155,80 m²</t>
  </si>
  <si>
    <t xml:space="preserve">Cor Azul:223,61 m²</t>
  </si>
  <si>
    <r>
      <rPr>
        <sz val="11"/>
        <rFont val="Arial"/>
        <family val="2"/>
        <charset val="1"/>
      </rPr>
      <t xml:space="preserve">2,00 und (Portão de saída) </t>
    </r>
    <r>
      <rPr>
        <sz val="11"/>
        <color rgb="FFC9211E"/>
        <rFont val="Arial"/>
        <family val="2"/>
        <charset val="1"/>
      </rPr>
      <t xml:space="preserve">(não instalada)</t>
    </r>
  </si>
  <si>
    <t xml:space="preserve">2,00 und</t>
  </si>
  <si>
    <t xml:space="preserve">Portão lado esquerdo da quadra: 1,00 und</t>
  </si>
  <si>
    <t xml:space="preserve">Alambrado: 71,46 m x 2 lados + 1,96 m x 2 lados + 28,86 m x 2 lados = 204,56 m²</t>
  </si>
  <si>
    <t xml:space="preserve">1 und </t>
  </si>
  <si>
    <t xml:space="preserve">12,00 und</t>
  </si>
  <si>
    <t xml:space="preserve">Total: 20,00 (chão) +5,00 (chão) +0,90+1,00+4x0,15+0,15x2 (subida da laje).: 27,80 metros</t>
  </si>
  <si>
    <t xml:space="preserve">Conforme Projeto = 551,15 m2</t>
  </si>
  <si>
    <t xml:space="preserve">Total: R$ 84.245,95 / R$ 89.220,70.: 0,94</t>
  </si>
  <si>
    <t xml:space="preserve">______________________________________________________________________</t>
  </si>
  <si>
    <t xml:space="preserve">JHONATAN DE OLIVEIRA RECKEL </t>
  </si>
  <si>
    <t xml:space="preserve">CREA-ES 50835/D</t>
  </si>
</sst>
</file>

<file path=xl/styles.xml><?xml version="1.0" encoding="utf-8"?>
<styleSheet xmlns="http://schemas.openxmlformats.org/spreadsheetml/2006/main">
  <numFmts count="12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0.00%"/>
    <numFmt numFmtId="172" formatCode="d/m/yyyy"/>
    <numFmt numFmtId="173" formatCode="&quot;R$ &quot;#,##0.00"/>
    <numFmt numFmtId="174" formatCode="[$R$-416]\ #,##0.00;[RED]\-[$R$-416]\ #,##0.00"/>
    <numFmt numFmtId="175" formatCode="#,##0.00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name val="Arial"/>
      <family val="2"/>
      <charset val="1"/>
    </font>
    <font>
      <strike val="true"/>
      <sz val="11"/>
      <name val="Arial"/>
      <family val="2"/>
      <charset val="1"/>
    </font>
    <font>
      <sz val="11"/>
      <color rgb="FFC9211E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5A5A5"/>
        <bgColor rgb="FF9999FF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51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3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5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3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11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2" fillId="5" borderId="1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7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3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2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0" borderId="48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9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49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3" fillId="0" borderId="39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1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47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11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1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1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47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0" fillId="0" borderId="49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3" fillId="0" borderId="35" xfId="2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5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390240</xdr:colOff>
      <xdr:row>11</xdr:row>
      <xdr:rowOff>847800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25120" cy="7826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70560</xdr:colOff>
      <xdr:row>1</xdr:row>
      <xdr:rowOff>42120</xdr:rowOff>
    </xdr:from>
    <xdr:to>
      <xdr:col>2</xdr:col>
      <xdr:colOff>399600</xdr:colOff>
      <xdr:row>6</xdr:row>
      <xdr:rowOff>148320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1352160" y="242280"/>
          <a:ext cx="951120" cy="9975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false" showOutlineSymbols="true" defaultGridColor="true" view="pageBreakPreview" topLeftCell="A76" colorId="64" zoomScale="100" zoomScaleNormal="100" zoomScalePageLayoutView="100" workbookViewId="0">
      <selection pane="topLeft" activeCell="H85" activeCellId="0" sqref="H8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01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45659</v>
      </c>
      <c r="N14" s="19"/>
      <c r="P14" s="21"/>
      <c r="R14" s="22"/>
      <c r="S14" s="1"/>
      <c r="T14" s="1"/>
      <c r="XFC14" s="11"/>
      <c r="XFD14" s="11"/>
    </row>
    <row r="15" s="20" customFormat="true" ht="13.8" hidden="false" customHeight="fals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19" t="n">
        <v>45719</v>
      </c>
      <c r="N15" s="19"/>
      <c r="O15" s="24"/>
      <c r="P15" s="21"/>
      <c r="R15" s="22"/>
      <c r="S15" s="1"/>
      <c r="T15" s="1"/>
    </row>
    <row r="16" s="20" customFormat="true" ht="23.85" hidden="false" customHeight="true" outlineLevel="0" collapsed="false">
      <c r="A16" s="25" t="s">
        <v>9</v>
      </c>
      <c r="B16" s="25"/>
      <c r="C16" s="25"/>
      <c r="D16" s="26" t="s">
        <v>10</v>
      </c>
      <c r="E16" s="26"/>
      <c r="F16" s="27" t="n">
        <v>45659</v>
      </c>
      <c r="G16" s="27"/>
      <c r="H16" s="28" t="s">
        <v>11</v>
      </c>
      <c r="I16" s="29" t="n">
        <v>45695</v>
      </c>
      <c r="J16" s="29"/>
      <c r="K16" s="30" t="s">
        <v>12</v>
      </c>
      <c r="L16" s="30"/>
      <c r="M16" s="31" t="s">
        <v>13</v>
      </c>
      <c r="N16" s="31"/>
      <c r="O16" s="24"/>
      <c r="P16" s="21"/>
      <c r="R16" s="22"/>
      <c r="S16" s="1"/>
      <c r="T16" s="1"/>
    </row>
    <row r="17" s="20" customFormat="true" ht="18.75" hidden="false" customHeight="true" outlineLevel="0" collapsed="false">
      <c r="A17" s="32" t="s">
        <v>14</v>
      </c>
      <c r="B17" s="32"/>
      <c r="C17" s="32"/>
      <c r="D17" s="32"/>
      <c r="E17" s="32"/>
      <c r="F17" s="33" t="str">
        <f aca="false">I18</f>
        <v>MEDIÇÃO 01</v>
      </c>
      <c r="G17" s="33"/>
      <c r="H17" s="33"/>
      <c r="I17" s="34" t="n">
        <f aca="false">L76</f>
        <v>88174.4922135419</v>
      </c>
      <c r="J17" s="34"/>
      <c r="K17" s="35" t="s">
        <v>15</v>
      </c>
      <c r="L17" s="36" t="n">
        <f aca="false">H76</f>
        <v>0.944052379159978</v>
      </c>
      <c r="M17" s="37" t="s">
        <v>16</v>
      </c>
      <c r="N17" s="38" t="n">
        <f aca="false">H77</f>
        <v>0.944052379159978</v>
      </c>
      <c r="P17" s="21"/>
      <c r="R17" s="22"/>
      <c r="S17" s="1"/>
      <c r="T17" s="1"/>
    </row>
    <row r="18" s="2" customFormat="true" ht="16.5" hidden="false" customHeight="true" outlineLevel="0" collapsed="false">
      <c r="A18" s="39" t="s">
        <v>17</v>
      </c>
      <c r="B18" s="40" t="s">
        <v>18</v>
      </c>
      <c r="C18" s="40" t="s">
        <v>19</v>
      </c>
      <c r="D18" s="41" t="s">
        <v>20</v>
      </c>
      <c r="E18" s="42" t="s">
        <v>21</v>
      </c>
      <c r="F18" s="43" t="s">
        <v>22</v>
      </c>
      <c r="G18" s="43"/>
      <c r="H18" s="43"/>
      <c r="I18" s="44" t="s">
        <v>23</v>
      </c>
      <c r="J18" s="44"/>
      <c r="K18" s="44"/>
      <c r="L18" s="45" t="s">
        <v>24</v>
      </c>
      <c r="M18" s="45"/>
      <c r="N18" s="45"/>
      <c r="P18" s="46"/>
      <c r="R18" s="47"/>
      <c r="S18" s="1"/>
      <c r="T18" s="1"/>
      <c r="XFC18" s="20"/>
      <c r="XFD18" s="20"/>
    </row>
    <row r="19" s="2" customFormat="true" ht="14.25" hidden="false" customHeight="true" outlineLevel="0" collapsed="false">
      <c r="A19" s="39"/>
      <c r="B19" s="40"/>
      <c r="C19" s="40"/>
      <c r="D19" s="41"/>
      <c r="E19" s="42"/>
      <c r="F19" s="48" t="s">
        <v>20</v>
      </c>
      <c r="G19" s="41" t="s">
        <v>25</v>
      </c>
      <c r="H19" s="49" t="s">
        <v>26</v>
      </c>
      <c r="I19" s="48" t="s">
        <v>20</v>
      </c>
      <c r="J19" s="50" t="s">
        <v>25</v>
      </c>
      <c r="K19" s="49" t="s">
        <v>26</v>
      </c>
      <c r="L19" s="51" t="s">
        <v>20</v>
      </c>
      <c r="M19" s="50" t="s">
        <v>25</v>
      </c>
      <c r="N19" s="49" t="s">
        <v>26</v>
      </c>
      <c r="P19" s="52"/>
      <c r="R19" s="47"/>
      <c r="S19" s="1"/>
      <c r="T19" s="1"/>
    </row>
    <row r="20" customFormat="false" ht="13.8" hidden="false" customHeight="false" outlineLevel="0" collapsed="false">
      <c r="A20" s="53" t="n">
        <v>1</v>
      </c>
      <c r="B20" s="54" t="s">
        <v>27</v>
      </c>
      <c r="C20" s="55"/>
      <c r="D20" s="56"/>
      <c r="E20" s="56"/>
      <c r="F20" s="57"/>
      <c r="G20" s="58"/>
      <c r="H20" s="59"/>
      <c r="I20" s="60"/>
      <c r="J20" s="61" t="n">
        <f aca="false">SUM(J21:J22)</f>
        <v>583.661173194</v>
      </c>
      <c r="K20" s="59"/>
      <c r="L20" s="58"/>
      <c r="M20" s="61" t="n">
        <f aca="false">SUM(M21:M22)</f>
        <v>583.661173194</v>
      </c>
      <c r="N20" s="59"/>
      <c r="XFC20" s="2"/>
      <c r="XFD20" s="2"/>
    </row>
    <row r="21" customFormat="false" ht="13.8" hidden="false" customHeight="false" outlineLevel="0" collapsed="false">
      <c r="A21" s="62" t="s">
        <v>28</v>
      </c>
      <c r="B21" s="63" t="s">
        <v>29</v>
      </c>
      <c r="C21" s="64" t="s">
        <v>30</v>
      </c>
      <c r="D21" s="65" t="n">
        <v>2</v>
      </c>
      <c r="E21" s="66" t="n">
        <v>291.830586597</v>
      </c>
      <c r="F21" s="67" t="n">
        <v>0</v>
      </c>
      <c r="G21" s="68" t="n">
        <f aca="false">F21*E21</f>
        <v>0</v>
      </c>
      <c r="H21" s="69" t="n">
        <f aca="false">F21/D21</f>
        <v>0</v>
      </c>
      <c r="I21" s="65" t="n">
        <v>2</v>
      </c>
      <c r="J21" s="70" t="n">
        <f aca="false">I21*E21</f>
        <v>583.661173194</v>
      </c>
      <c r="K21" s="69" t="n">
        <f aca="false">I21/D21</f>
        <v>1</v>
      </c>
      <c r="L21" s="71" t="n">
        <f aca="false">F21+I21</f>
        <v>2</v>
      </c>
      <c r="M21" s="72" t="n">
        <f aca="false">G21+J21</f>
        <v>583.661173194</v>
      </c>
      <c r="N21" s="73" t="n">
        <f aca="false">H21+K21</f>
        <v>1</v>
      </c>
    </row>
    <row r="22" customFormat="false" ht="32.3" hidden="false" customHeight="true" outlineLevel="0" collapsed="false">
      <c r="A22" s="62" t="s">
        <v>31</v>
      </c>
      <c r="B22" s="63" t="s">
        <v>32</v>
      </c>
      <c r="C22" s="64" t="s">
        <v>33</v>
      </c>
      <c r="D22" s="65" t="n">
        <v>2</v>
      </c>
      <c r="E22" s="66" t="n">
        <v>943.090838325</v>
      </c>
      <c r="F22" s="67" t="n">
        <v>0</v>
      </c>
      <c r="G22" s="68" t="n">
        <f aca="false">F22*E22</f>
        <v>0</v>
      </c>
      <c r="H22" s="69" t="n">
        <f aca="false">F22/D22</f>
        <v>0</v>
      </c>
      <c r="I22" s="65"/>
      <c r="J22" s="70" t="n">
        <f aca="false">I22*E22</f>
        <v>0</v>
      </c>
      <c r="K22" s="69" t="n">
        <f aca="false">I22/D22</f>
        <v>0</v>
      </c>
      <c r="L22" s="71" t="n">
        <f aca="false">F22+I22</f>
        <v>0</v>
      </c>
      <c r="M22" s="72" t="n">
        <f aca="false">G22+J22</f>
        <v>0</v>
      </c>
      <c r="N22" s="73" t="n">
        <f aca="false">H22+K22</f>
        <v>0</v>
      </c>
    </row>
    <row r="23" customFormat="false" ht="13.8" hidden="false" customHeight="false" outlineLevel="0" collapsed="false">
      <c r="A23" s="53" t="n">
        <v>2</v>
      </c>
      <c r="B23" s="54" t="s">
        <v>34</v>
      </c>
      <c r="C23" s="55"/>
      <c r="D23" s="56"/>
      <c r="E23" s="74"/>
      <c r="F23" s="57"/>
      <c r="G23" s="58"/>
      <c r="H23" s="59"/>
      <c r="I23" s="56"/>
      <c r="J23" s="61" t="n">
        <f aca="false">SUM(J24:J33)</f>
        <v>10537.828073685</v>
      </c>
      <c r="K23" s="59"/>
      <c r="L23" s="58"/>
      <c r="M23" s="61" t="n">
        <f aca="false">SUM(M24:M33)</f>
        <v>10537.828073685</v>
      </c>
      <c r="N23" s="59"/>
    </row>
    <row r="24" customFormat="false" ht="13.8" hidden="false" customHeight="false" outlineLevel="0" collapsed="false">
      <c r="A24" s="62" t="s">
        <v>35</v>
      </c>
      <c r="B24" s="63" t="s">
        <v>36</v>
      </c>
      <c r="C24" s="64" t="s">
        <v>37</v>
      </c>
      <c r="D24" s="65" t="n">
        <v>0.95</v>
      </c>
      <c r="E24" s="66" t="n">
        <v>71.7977003715</v>
      </c>
      <c r="F24" s="67" t="n">
        <v>0</v>
      </c>
      <c r="G24" s="68" t="n">
        <f aca="false">F24*E24</f>
        <v>0</v>
      </c>
      <c r="H24" s="69" t="n">
        <f aca="false">F24/D24</f>
        <v>0</v>
      </c>
      <c r="I24" s="65" t="n">
        <v>0.2</v>
      </c>
      <c r="J24" s="70" t="n">
        <f aca="false">I24*E24</f>
        <v>14.3595400743</v>
      </c>
      <c r="K24" s="69" t="n">
        <f aca="false">I24/D24</f>
        <v>0.210526315789474</v>
      </c>
      <c r="L24" s="71" t="n">
        <f aca="false">F24+I24</f>
        <v>0.2</v>
      </c>
      <c r="M24" s="72" t="n">
        <f aca="false">G24+J24</f>
        <v>14.3595400743</v>
      </c>
      <c r="N24" s="73" t="n">
        <f aca="false">H24+K24</f>
        <v>0.210526315789474</v>
      </c>
    </row>
    <row r="25" customFormat="false" ht="22.35" hidden="false" customHeight="false" outlineLevel="0" collapsed="false">
      <c r="A25" s="62" t="s">
        <v>38</v>
      </c>
      <c r="B25" s="63" t="s">
        <v>39</v>
      </c>
      <c r="C25" s="64" t="s">
        <v>30</v>
      </c>
      <c r="D25" s="65" t="n">
        <v>206.34</v>
      </c>
      <c r="E25" s="66" t="n">
        <v>4.4970224922</v>
      </c>
      <c r="F25" s="75" t="n">
        <v>0</v>
      </c>
      <c r="G25" s="68" t="n">
        <f aca="false">F25*E25</f>
        <v>0</v>
      </c>
      <c r="H25" s="76" t="n">
        <f aca="false">F25/D25</f>
        <v>0</v>
      </c>
      <c r="I25" s="65" t="n">
        <v>206.34</v>
      </c>
      <c r="J25" s="70" t="n">
        <f aca="false">I25*E25</f>
        <v>927.915621040548</v>
      </c>
      <c r="K25" s="76" t="n">
        <f aca="false">I25/D25</f>
        <v>1</v>
      </c>
      <c r="L25" s="77" t="n">
        <f aca="false">F25+I25</f>
        <v>206.34</v>
      </c>
      <c r="M25" s="72" t="n">
        <f aca="false">G25+J25</f>
        <v>927.915621040548</v>
      </c>
      <c r="N25" s="78" t="n">
        <f aca="false">H25+K25</f>
        <v>1</v>
      </c>
    </row>
    <row r="26" customFormat="false" ht="13.8" hidden="false" customHeight="false" outlineLevel="0" collapsed="false">
      <c r="A26" s="62" t="s">
        <v>40</v>
      </c>
      <c r="B26" s="63" t="s">
        <v>41</v>
      </c>
      <c r="C26" s="64" t="s">
        <v>42</v>
      </c>
      <c r="D26" s="65" t="n">
        <v>1</v>
      </c>
      <c r="E26" s="66" t="n">
        <v>17.7739460406</v>
      </c>
      <c r="F26" s="67" t="n">
        <v>0</v>
      </c>
      <c r="G26" s="68" t="n">
        <f aca="false">F26*E26</f>
        <v>0</v>
      </c>
      <c r="H26" s="69" t="n">
        <f aca="false">F26/D26</f>
        <v>0</v>
      </c>
      <c r="I26" s="65" t="n">
        <v>1</v>
      </c>
      <c r="J26" s="70" t="n">
        <f aca="false">I26*E26</f>
        <v>17.7739460406</v>
      </c>
      <c r="K26" s="69" t="n">
        <f aca="false">I26/D26</f>
        <v>1</v>
      </c>
      <c r="L26" s="71" t="n">
        <f aca="false">F26+I26</f>
        <v>1</v>
      </c>
      <c r="M26" s="72" t="n">
        <f aca="false">G26+J26</f>
        <v>17.7739460406</v>
      </c>
      <c r="N26" s="73" t="n">
        <f aca="false">H26+K26</f>
        <v>1</v>
      </c>
    </row>
    <row r="27" customFormat="false" ht="13.8" hidden="false" customHeight="false" outlineLevel="0" collapsed="false">
      <c r="A27" s="62" t="s">
        <v>43</v>
      </c>
      <c r="B27" s="63" t="s">
        <v>44</v>
      </c>
      <c r="C27" s="64" t="s">
        <v>42</v>
      </c>
      <c r="D27" s="65" t="n">
        <v>1</v>
      </c>
      <c r="E27" s="66" t="n">
        <v>47.8611679527</v>
      </c>
      <c r="F27" s="67" t="n">
        <v>0</v>
      </c>
      <c r="G27" s="68" t="n">
        <f aca="false">F27*E27</f>
        <v>0</v>
      </c>
      <c r="H27" s="69" t="n">
        <f aca="false">F27/D27</f>
        <v>0</v>
      </c>
      <c r="I27" s="65" t="n">
        <v>0</v>
      </c>
      <c r="J27" s="70" t="n">
        <f aca="false">I27*E27</f>
        <v>0</v>
      </c>
      <c r="K27" s="69" t="n">
        <f aca="false">I27/D27</f>
        <v>0</v>
      </c>
      <c r="L27" s="71" t="n">
        <f aca="false">F27+I27</f>
        <v>0</v>
      </c>
      <c r="M27" s="72" t="n">
        <f aca="false">G27+J27</f>
        <v>0</v>
      </c>
      <c r="N27" s="73" t="n">
        <f aca="false">H27+K27</f>
        <v>0</v>
      </c>
    </row>
    <row r="28" customFormat="false" ht="13.8" hidden="false" customHeight="false" outlineLevel="0" collapsed="false">
      <c r="A28" s="62" t="s">
        <v>45</v>
      </c>
      <c r="B28" s="63" t="s">
        <v>46</v>
      </c>
      <c r="C28" s="64" t="s">
        <v>42</v>
      </c>
      <c r="D28" s="65" t="n">
        <v>12</v>
      </c>
      <c r="E28" s="66" t="n">
        <v>12.8129450373</v>
      </c>
      <c r="F28" s="67" t="n">
        <v>0</v>
      </c>
      <c r="G28" s="68" t="n">
        <f aca="false">F28*E28</f>
        <v>0</v>
      </c>
      <c r="H28" s="69" t="n">
        <f aca="false">F28/D28</f>
        <v>0</v>
      </c>
      <c r="I28" s="65" t="n">
        <v>12</v>
      </c>
      <c r="J28" s="70" t="n">
        <f aca="false">I28*E28</f>
        <v>153.7553404476</v>
      </c>
      <c r="K28" s="69" t="n">
        <f aca="false">I28/D28</f>
        <v>1</v>
      </c>
      <c r="L28" s="71" t="n">
        <f aca="false">F28+I28</f>
        <v>12</v>
      </c>
      <c r="M28" s="72" t="n">
        <f aca="false">G28+J28</f>
        <v>153.7553404476</v>
      </c>
      <c r="N28" s="73" t="n">
        <f aca="false">H28+K28</f>
        <v>1</v>
      </c>
    </row>
    <row r="29" customFormat="false" ht="13.8" hidden="false" customHeight="false" outlineLevel="0" collapsed="false">
      <c r="A29" s="62" t="s">
        <v>47</v>
      </c>
      <c r="B29" s="63" t="s">
        <v>48</v>
      </c>
      <c r="C29" s="64" t="s">
        <v>30</v>
      </c>
      <c r="D29" s="65" t="n">
        <v>228.96</v>
      </c>
      <c r="E29" s="66" t="n">
        <v>15.9061351113</v>
      </c>
      <c r="F29" s="67" t="n">
        <v>0</v>
      </c>
      <c r="G29" s="68" t="n">
        <f aca="false">F29*E29</f>
        <v>0</v>
      </c>
      <c r="H29" s="69" t="n">
        <f aca="false">F29/D29</f>
        <v>0</v>
      </c>
      <c r="I29" s="65" t="n">
        <v>228.96</v>
      </c>
      <c r="J29" s="70" t="n">
        <f aca="false">I29*E29</f>
        <v>3641.86869508325</v>
      </c>
      <c r="K29" s="69" t="n">
        <f aca="false">I29/D29</f>
        <v>1</v>
      </c>
      <c r="L29" s="71" t="n">
        <f aca="false">F29+I29</f>
        <v>228.96</v>
      </c>
      <c r="M29" s="72" t="n">
        <f aca="false">G29+J29</f>
        <v>3641.86869508325</v>
      </c>
      <c r="N29" s="73" t="n">
        <f aca="false">H29+K29</f>
        <v>1</v>
      </c>
    </row>
    <row r="30" customFormat="false" ht="13.8" hidden="false" customHeight="false" outlineLevel="0" collapsed="false">
      <c r="A30" s="62" t="s">
        <v>49</v>
      </c>
      <c r="B30" s="63" t="s">
        <v>50</v>
      </c>
      <c r="C30" s="64" t="s">
        <v>30</v>
      </c>
      <c r="D30" s="65" t="n">
        <v>129.3</v>
      </c>
      <c r="E30" s="66" t="n">
        <v>10.15042219668</v>
      </c>
      <c r="F30" s="67" t="n">
        <v>0</v>
      </c>
      <c r="G30" s="68" t="n">
        <f aca="false">F30*E30</f>
        <v>0</v>
      </c>
      <c r="H30" s="69" t="n">
        <f aca="false">F30/D30</f>
        <v>0</v>
      </c>
      <c r="I30" s="65" t="n">
        <v>124.9</v>
      </c>
      <c r="J30" s="70" t="n">
        <f aca="false">I30*E30</f>
        <v>1267.78773236533</v>
      </c>
      <c r="K30" s="69" t="n">
        <f aca="false">I30/D30</f>
        <v>0.965970610982212</v>
      </c>
      <c r="L30" s="71" t="n">
        <f aca="false">F30+I30</f>
        <v>124.9</v>
      </c>
      <c r="M30" s="72" t="n">
        <f aca="false">G30+J30</f>
        <v>1267.78773236533</v>
      </c>
      <c r="N30" s="73" t="n">
        <f aca="false">H30+K30</f>
        <v>0.965970610982212</v>
      </c>
    </row>
    <row r="31" customFormat="false" ht="22.35" hidden="false" customHeight="false" outlineLevel="0" collapsed="false">
      <c r="A31" s="62" t="s">
        <v>51</v>
      </c>
      <c r="B31" s="63" t="s">
        <v>52</v>
      </c>
      <c r="C31" s="64" t="s">
        <v>53</v>
      </c>
      <c r="D31" s="65" t="n">
        <v>4.5</v>
      </c>
      <c r="E31" s="66" t="n">
        <v>22.4375249214</v>
      </c>
      <c r="F31" s="67" t="n">
        <v>0</v>
      </c>
      <c r="G31" s="68" t="n">
        <f aca="false">F31*E31</f>
        <v>0</v>
      </c>
      <c r="H31" s="69" t="n">
        <f aca="false">F31/D31</f>
        <v>0</v>
      </c>
      <c r="I31" s="65" t="n">
        <v>1.5</v>
      </c>
      <c r="J31" s="70" t="n">
        <f aca="false">I31*E31</f>
        <v>33.6562873821</v>
      </c>
      <c r="K31" s="69" t="n">
        <f aca="false">I31/D31</f>
        <v>0.333333333333333</v>
      </c>
      <c r="L31" s="71" t="n">
        <f aca="false">F31+I31</f>
        <v>1.5</v>
      </c>
      <c r="M31" s="72" t="n">
        <f aca="false">G31+J31</f>
        <v>33.6562873821</v>
      </c>
      <c r="N31" s="73" t="n">
        <f aca="false">H31+K31</f>
        <v>0.333333333333333</v>
      </c>
    </row>
    <row r="32" customFormat="false" ht="24" hidden="false" customHeight="true" outlineLevel="0" collapsed="false">
      <c r="A32" s="62" t="s">
        <v>54</v>
      </c>
      <c r="B32" s="63" t="s">
        <v>55</v>
      </c>
      <c r="C32" s="64" t="s">
        <v>37</v>
      </c>
      <c r="D32" s="65" t="n">
        <v>2.42</v>
      </c>
      <c r="E32" s="66" t="n">
        <v>68.5498507938</v>
      </c>
      <c r="F32" s="67" t="n">
        <v>0</v>
      </c>
      <c r="G32" s="68" t="n">
        <f aca="false">F32*E32</f>
        <v>0</v>
      </c>
      <c r="H32" s="69" t="n">
        <f aca="false">F32/D32</f>
        <v>0</v>
      </c>
      <c r="I32" s="65" t="n">
        <v>2.42</v>
      </c>
      <c r="J32" s="70" t="n">
        <f aca="false">I32*E32</f>
        <v>165.890638920996</v>
      </c>
      <c r="K32" s="69" t="n">
        <f aca="false">I32/D32</f>
        <v>1</v>
      </c>
      <c r="L32" s="71" t="n">
        <f aca="false">F32+I32</f>
        <v>2.42</v>
      </c>
      <c r="M32" s="72" t="n">
        <f aca="false">G32+J32</f>
        <v>165.890638920996</v>
      </c>
      <c r="N32" s="73" t="n">
        <f aca="false">H32+K32</f>
        <v>1</v>
      </c>
    </row>
    <row r="33" customFormat="false" ht="13.8" hidden="false" customHeight="false" outlineLevel="0" collapsed="false">
      <c r="A33" s="62" t="s">
        <v>56</v>
      </c>
      <c r="B33" s="63" t="s">
        <v>57</v>
      </c>
      <c r="C33" s="64" t="s">
        <v>30</v>
      </c>
      <c r="D33" s="65" t="n">
        <v>204.56</v>
      </c>
      <c r="E33" s="66" t="n">
        <v>21.0931769277</v>
      </c>
      <c r="F33" s="67" t="n">
        <v>0</v>
      </c>
      <c r="G33" s="68" t="n">
        <f aca="false">F33*E33</f>
        <v>0</v>
      </c>
      <c r="H33" s="69" t="n">
        <f aca="false">F33/D33</f>
        <v>0</v>
      </c>
      <c r="I33" s="65" t="n">
        <v>204.56</v>
      </c>
      <c r="J33" s="70" t="n">
        <f aca="false">I33*E33</f>
        <v>4314.82027233031</v>
      </c>
      <c r="K33" s="69" t="n">
        <f aca="false">I33/D33</f>
        <v>1</v>
      </c>
      <c r="L33" s="71" t="n">
        <f aca="false">F33+I33</f>
        <v>204.56</v>
      </c>
      <c r="M33" s="72" t="n">
        <f aca="false">G33+J33</f>
        <v>4314.82027233031</v>
      </c>
      <c r="N33" s="73" t="n">
        <f aca="false">H33+K33</f>
        <v>1</v>
      </c>
    </row>
    <row r="34" customFormat="false" ht="13.8" hidden="false" customHeight="false" outlineLevel="0" collapsed="false">
      <c r="A34" s="53" t="n">
        <v>3</v>
      </c>
      <c r="B34" s="54" t="s">
        <v>58</v>
      </c>
      <c r="C34" s="55"/>
      <c r="D34" s="56"/>
      <c r="E34" s="74"/>
      <c r="F34" s="57"/>
      <c r="G34" s="58"/>
      <c r="H34" s="59"/>
      <c r="I34" s="56"/>
      <c r="J34" s="61" t="n">
        <f aca="false">SUM(J35:J38)</f>
        <v>1960.66433141177</v>
      </c>
      <c r="K34" s="59"/>
      <c r="L34" s="58"/>
      <c r="M34" s="61" t="n">
        <f aca="false">SUM(M35:M38)</f>
        <v>1960.66433141177</v>
      </c>
      <c r="N34" s="59"/>
    </row>
    <row r="35" customFormat="false" ht="32.8" hidden="false" customHeight="false" outlineLevel="0" collapsed="false">
      <c r="A35" s="62" t="s">
        <v>59</v>
      </c>
      <c r="B35" s="63" t="s">
        <v>60</v>
      </c>
      <c r="C35" s="64" t="s">
        <v>30</v>
      </c>
      <c r="D35" s="65" t="n">
        <v>9</v>
      </c>
      <c r="E35" s="66" t="n">
        <v>100.0171113543</v>
      </c>
      <c r="F35" s="67" t="n">
        <v>0</v>
      </c>
      <c r="G35" s="68" t="n">
        <f aca="false">F35*E35</f>
        <v>0</v>
      </c>
      <c r="H35" s="69" t="n">
        <f aca="false">F35/D35</f>
        <v>0</v>
      </c>
      <c r="I35" s="65" t="n">
        <v>9</v>
      </c>
      <c r="J35" s="70" t="n">
        <f aca="false">I35*E35</f>
        <v>900.1540021887</v>
      </c>
      <c r="K35" s="69" t="n">
        <f aca="false">I35/D35</f>
        <v>1</v>
      </c>
      <c r="L35" s="71" t="n">
        <f aca="false">F35+I35</f>
        <v>9</v>
      </c>
      <c r="M35" s="72" t="n">
        <f aca="false">G35+J35</f>
        <v>900.1540021887</v>
      </c>
      <c r="N35" s="73" t="n">
        <f aca="false">H35+K35</f>
        <v>1</v>
      </c>
    </row>
    <row r="36" customFormat="false" ht="20.7" hidden="false" customHeight="true" outlineLevel="0" collapsed="false">
      <c r="A36" s="62" t="s">
        <v>61</v>
      </c>
      <c r="B36" s="63" t="s">
        <v>62</v>
      </c>
      <c r="C36" s="64" t="s">
        <v>37</v>
      </c>
      <c r="D36" s="65" t="n">
        <v>0.5625</v>
      </c>
      <c r="E36" s="79" t="n">
        <v>868.5677727792</v>
      </c>
      <c r="F36" s="75" t="n">
        <v>0</v>
      </c>
      <c r="G36" s="68" t="n">
        <f aca="false">F36*E36</f>
        <v>0</v>
      </c>
      <c r="H36" s="76" t="n">
        <f aca="false">F36/D36</f>
        <v>0</v>
      </c>
      <c r="I36" s="65" t="n">
        <v>0.5625</v>
      </c>
      <c r="J36" s="70" t="n">
        <f aca="false">I36*E36</f>
        <v>488.5693721883</v>
      </c>
      <c r="K36" s="76" t="n">
        <f aca="false">I36/D36</f>
        <v>1</v>
      </c>
      <c r="L36" s="77" t="n">
        <f aca="false">F36+I36</f>
        <v>0.5625</v>
      </c>
      <c r="M36" s="72" t="n">
        <f aca="false">G36+J36</f>
        <v>488.5693721883</v>
      </c>
      <c r="N36" s="78" t="n">
        <f aca="false">H36+K36</f>
        <v>1</v>
      </c>
    </row>
    <row r="37" customFormat="false" ht="21.55" hidden="false" customHeight="true" outlineLevel="0" collapsed="false">
      <c r="A37" s="62" t="s">
        <v>63</v>
      </c>
      <c r="B37" s="63" t="s">
        <v>64</v>
      </c>
      <c r="C37" s="64" t="s">
        <v>65</v>
      </c>
      <c r="D37" s="65" t="n">
        <v>8.5</v>
      </c>
      <c r="E37" s="66" t="n">
        <v>14.3714369592</v>
      </c>
      <c r="F37" s="67" t="n">
        <v>0</v>
      </c>
      <c r="G37" s="68" t="n">
        <f aca="false">F37*E37</f>
        <v>0</v>
      </c>
      <c r="H37" s="69" t="n">
        <f aca="false">F37/D37</f>
        <v>0</v>
      </c>
      <c r="I37" s="65" t="n">
        <v>8.5</v>
      </c>
      <c r="J37" s="70" t="n">
        <f aca="false">I37*E37</f>
        <v>122.1572141532</v>
      </c>
      <c r="K37" s="69" t="n">
        <f aca="false">I37/D37</f>
        <v>1</v>
      </c>
      <c r="L37" s="71" t="n">
        <f aca="false">F37+I37</f>
        <v>8.5</v>
      </c>
      <c r="M37" s="72" t="n">
        <f aca="false">G37+J37</f>
        <v>122.1572141532</v>
      </c>
      <c r="N37" s="73" t="n">
        <f aca="false">H37+K37</f>
        <v>1</v>
      </c>
    </row>
    <row r="38" customFormat="false" ht="21.55" hidden="false" customHeight="true" outlineLevel="0" collapsed="false">
      <c r="A38" s="62" t="s">
        <v>66</v>
      </c>
      <c r="B38" s="63" t="s">
        <v>67</v>
      </c>
      <c r="C38" s="64" t="s">
        <v>65</v>
      </c>
      <c r="D38" s="65" t="n">
        <v>33.31</v>
      </c>
      <c r="E38" s="66" t="n">
        <v>13.5029643615</v>
      </c>
      <c r="F38" s="67" t="n">
        <v>0</v>
      </c>
      <c r="G38" s="68" t="n">
        <f aca="false">F38*E38</f>
        <v>0</v>
      </c>
      <c r="H38" s="69" t="n">
        <f aca="false">F38/D38</f>
        <v>0</v>
      </c>
      <c r="I38" s="65" t="n">
        <v>33.31</v>
      </c>
      <c r="J38" s="70" t="n">
        <f aca="false">I38*E38</f>
        <v>449.783742881565</v>
      </c>
      <c r="K38" s="69" t="n">
        <f aca="false">I38/D38</f>
        <v>1</v>
      </c>
      <c r="L38" s="71" t="n">
        <f aca="false">F38+I38</f>
        <v>33.31</v>
      </c>
      <c r="M38" s="72" t="n">
        <f aca="false">G38+J38</f>
        <v>449.783742881565</v>
      </c>
      <c r="N38" s="73" t="n">
        <f aca="false">H38+K38</f>
        <v>1</v>
      </c>
    </row>
    <row r="39" customFormat="false" ht="13.8" hidden="false" customHeight="false" outlineLevel="0" collapsed="false">
      <c r="A39" s="53" t="n">
        <v>4</v>
      </c>
      <c r="B39" s="54" t="s">
        <v>68</v>
      </c>
      <c r="C39" s="55"/>
      <c r="D39" s="56"/>
      <c r="E39" s="74"/>
      <c r="F39" s="57"/>
      <c r="G39" s="58"/>
      <c r="H39" s="59"/>
      <c r="I39" s="56"/>
      <c r="J39" s="61" t="n">
        <f aca="false">SUM(J40:J41)</f>
        <v>133.20347178285</v>
      </c>
      <c r="K39" s="59"/>
      <c r="L39" s="58"/>
      <c r="M39" s="61" t="n">
        <f aca="false">SUM(M40:M41)</f>
        <v>133.20347178285</v>
      </c>
      <c r="N39" s="59"/>
    </row>
    <row r="40" customFormat="false" ht="22.35" hidden="false" customHeight="false" outlineLevel="0" collapsed="false">
      <c r="A40" s="62" t="s">
        <v>69</v>
      </c>
      <c r="B40" s="63" t="s">
        <v>70</v>
      </c>
      <c r="C40" s="64" t="s">
        <v>30</v>
      </c>
      <c r="D40" s="65" t="n">
        <v>3.5</v>
      </c>
      <c r="E40" s="66" t="n">
        <v>8.5895508978</v>
      </c>
      <c r="F40" s="67" t="n">
        <v>0</v>
      </c>
      <c r="G40" s="68" t="n">
        <f aca="false">F40*E40</f>
        <v>0</v>
      </c>
      <c r="H40" s="69" t="n">
        <f aca="false">F40/D40</f>
        <v>0</v>
      </c>
      <c r="I40" s="65" t="n">
        <v>3.5</v>
      </c>
      <c r="J40" s="70" t="n">
        <f aca="false">I40*E40</f>
        <v>30.0634281423</v>
      </c>
      <c r="K40" s="69" t="n">
        <f aca="false">I40/D40</f>
        <v>1</v>
      </c>
      <c r="L40" s="71" t="n">
        <f aca="false">F40+I40</f>
        <v>3.5</v>
      </c>
      <c r="M40" s="72" t="n">
        <f aca="false">G40+J40</f>
        <v>30.0634281423</v>
      </c>
      <c r="N40" s="73" t="n">
        <f aca="false">H40+K40</f>
        <v>1</v>
      </c>
    </row>
    <row r="41" customFormat="false" ht="22.35" hidden="false" customHeight="false" outlineLevel="0" collapsed="false">
      <c r="A41" s="62" t="s">
        <v>71</v>
      </c>
      <c r="B41" s="63" t="s">
        <v>72</v>
      </c>
      <c r="C41" s="64" t="s">
        <v>30</v>
      </c>
      <c r="D41" s="65" t="n">
        <v>3.5</v>
      </c>
      <c r="E41" s="66" t="n">
        <v>29.4685838973</v>
      </c>
      <c r="F41" s="67" t="n">
        <v>0</v>
      </c>
      <c r="G41" s="68" t="n">
        <f aca="false">F41*E41</f>
        <v>0</v>
      </c>
      <c r="H41" s="69" t="n">
        <f aca="false">F41/D41</f>
        <v>0</v>
      </c>
      <c r="I41" s="65" t="n">
        <v>3.5</v>
      </c>
      <c r="J41" s="70" t="n">
        <f aca="false">I41*E41</f>
        <v>103.14004364055</v>
      </c>
      <c r="K41" s="69" t="n">
        <f aca="false">I41/D41</f>
        <v>1</v>
      </c>
      <c r="L41" s="71" t="n">
        <f aca="false">F41+I41</f>
        <v>3.5</v>
      </c>
      <c r="M41" s="72" t="n">
        <f aca="false">G41+J41</f>
        <v>103.14004364055</v>
      </c>
      <c r="N41" s="73" t="n">
        <f aca="false">H41+K41</f>
        <v>1</v>
      </c>
    </row>
    <row r="42" customFormat="false" ht="13.8" hidden="false" customHeight="false" outlineLevel="0" collapsed="false">
      <c r="A42" s="53" t="n">
        <v>5</v>
      </c>
      <c r="B42" s="54" t="s">
        <v>73</v>
      </c>
      <c r="C42" s="55"/>
      <c r="D42" s="56"/>
      <c r="E42" s="74"/>
      <c r="F42" s="57"/>
      <c r="G42" s="58"/>
      <c r="H42" s="59"/>
      <c r="I42" s="56"/>
      <c r="J42" s="61" t="n">
        <f aca="false">SUM(J43)</f>
        <v>0</v>
      </c>
      <c r="K42" s="59"/>
      <c r="L42" s="58"/>
      <c r="M42" s="61" t="n">
        <f aca="false">SUM(M43)</f>
        <v>0</v>
      </c>
      <c r="N42" s="59"/>
    </row>
    <row r="43" customFormat="false" ht="22.35" hidden="false" customHeight="false" outlineLevel="0" collapsed="false">
      <c r="A43" s="62" t="s">
        <v>74</v>
      </c>
      <c r="B43" s="63" t="s">
        <v>75</v>
      </c>
      <c r="C43" s="64" t="s">
        <v>53</v>
      </c>
      <c r="D43" s="65" t="n">
        <v>1.5</v>
      </c>
      <c r="E43" s="66" t="n">
        <v>101.497357464213</v>
      </c>
      <c r="F43" s="67" t="n">
        <v>0</v>
      </c>
      <c r="G43" s="68" t="n">
        <f aca="false">F43*E43</f>
        <v>0</v>
      </c>
      <c r="H43" s="69" t="n">
        <f aca="false">F43/D43</f>
        <v>0</v>
      </c>
      <c r="I43" s="65" t="n">
        <v>0</v>
      </c>
      <c r="J43" s="70" t="n">
        <f aca="false">I43*E43</f>
        <v>0</v>
      </c>
      <c r="K43" s="69" t="n">
        <f aca="false">I43/D43</f>
        <v>0</v>
      </c>
      <c r="L43" s="71" t="n">
        <f aca="false">F43+I43</f>
        <v>0</v>
      </c>
      <c r="M43" s="72" t="n">
        <f aca="false">G43+J43</f>
        <v>0</v>
      </c>
      <c r="N43" s="73" t="n">
        <f aca="false">H43+K43</f>
        <v>0</v>
      </c>
    </row>
    <row r="44" customFormat="false" ht="13.8" hidden="false" customHeight="false" outlineLevel="0" collapsed="false">
      <c r="A44" s="53" t="s">
        <v>76</v>
      </c>
      <c r="B44" s="54" t="s">
        <v>77</v>
      </c>
      <c r="C44" s="55"/>
      <c r="D44" s="56"/>
      <c r="E44" s="74"/>
      <c r="F44" s="57"/>
      <c r="G44" s="58"/>
      <c r="H44" s="59"/>
      <c r="I44" s="56"/>
      <c r="J44" s="61" t="n">
        <f aca="false">SUM(J45:J54)</f>
        <v>40894.5451212115</v>
      </c>
      <c r="K44" s="59"/>
      <c r="L44" s="58"/>
      <c r="M44" s="61" t="n">
        <f aca="false">SUM(M45:M54)</f>
        <v>40894.5451212115</v>
      </c>
      <c r="N44" s="59"/>
    </row>
    <row r="45" customFormat="false" ht="22.35" hidden="false" customHeight="false" outlineLevel="0" collapsed="false">
      <c r="A45" s="62" t="s">
        <v>78</v>
      </c>
      <c r="B45" s="63" t="s">
        <v>79</v>
      </c>
      <c r="C45" s="64" t="s">
        <v>53</v>
      </c>
      <c r="D45" s="65" t="n">
        <v>202.82</v>
      </c>
      <c r="E45" s="66" t="n">
        <v>12.1229257131</v>
      </c>
      <c r="F45" s="67" t="n">
        <v>0</v>
      </c>
      <c r="G45" s="68" t="n">
        <f aca="false">F45*E45</f>
        <v>0</v>
      </c>
      <c r="H45" s="69" t="n">
        <f aca="false">F45/D45</f>
        <v>0</v>
      </c>
      <c r="I45" s="65" t="n">
        <v>202.82</v>
      </c>
      <c r="J45" s="70" t="n">
        <f aca="false">I45*E45</f>
        <v>2458.77179313094</v>
      </c>
      <c r="K45" s="69" t="n">
        <f aca="false">I45/D45</f>
        <v>1</v>
      </c>
      <c r="L45" s="71" t="n">
        <f aca="false">F45+I45</f>
        <v>202.82</v>
      </c>
      <c r="M45" s="72" t="n">
        <f aca="false">G45+J45</f>
        <v>2458.77179313094</v>
      </c>
      <c r="N45" s="73" t="n">
        <f aca="false">H45+K45</f>
        <v>1</v>
      </c>
    </row>
    <row r="46" customFormat="false" ht="22.35" hidden="false" customHeight="false" outlineLevel="0" collapsed="false">
      <c r="A46" s="62" t="s">
        <v>80</v>
      </c>
      <c r="B46" s="63" t="s">
        <v>81</v>
      </c>
      <c r="C46" s="64" t="s">
        <v>53</v>
      </c>
      <c r="D46" s="65" t="n">
        <v>115.46</v>
      </c>
      <c r="E46" s="66" t="n">
        <v>13.7884895991</v>
      </c>
      <c r="F46" s="67" t="n">
        <v>0</v>
      </c>
      <c r="G46" s="68" t="n">
        <f aca="false">F46*E46</f>
        <v>0</v>
      </c>
      <c r="H46" s="69" t="n">
        <f aca="false">F46/D46</f>
        <v>0</v>
      </c>
      <c r="I46" s="65" t="n">
        <v>115.46</v>
      </c>
      <c r="J46" s="70" t="n">
        <f aca="false">I46*E46</f>
        <v>1592.01900911209</v>
      </c>
      <c r="K46" s="69" t="n">
        <f aca="false">I46/D46</f>
        <v>1</v>
      </c>
      <c r="L46" s="71" t="n">
        <f aca="false">F46+I46</f>
        <v>115.46</v>
      </c>
      <c r="M46" s="72" t="n">
        <f aca="false">G46+J46</f>
        <v>1592.01900911209</v>
      </c>
      <c r="N46" s="73" t="n">
        <f aca="false">H46+K46</f>
        <v>1</v>
      </c>
    </row>
    <row r="47" customFormat="false" ht="22.35" hidden="false" customHeight="false" outlineLevel="0" collapsed="false">
      <c r="A47" s="62" t="s">
        <v>82</v>
      </c>
      <c r="B47" s="63" t="s">
        <v>83</v>
      </c>
      <c r="C47" s="64" t="s">
        <v>30</v>
      </c>
      <c r="D47" s="65" t="n">
        <v>523.96</v>
      </c>
      <c r="E47" s="66" t="n">
        <v>48.2299713846</v>
      </c>
      <c r="F47" s="67" t="n">
        <v>0</v>
      </c>
      <c r="G47" s="68" t="n">
        <f aca="false">F47*E47</f>
        <v>0</v>
      </c>
      <c r="H47" s="69" t="n">
        <f aca="false">F47/D47</f>
        <v>0</v>
      </c>
      <c r="I47" s="65" t="n">
        <v>523.96</v>
      </c>
      <c r="J47" s="70" t="n">
        <f aca="false">I47*E47</f>
        <v>25270.575806675</v>
      </c>
      <c r="K47" s="69" t="n">
        <f aca="false">I47/D47</f>
        <v>1</v>
      </c>
      <c r="L47" s="71" t="n">
        <f aca="false">F47+I47</f>
        <v>523.96</v>
      </c>
      <c r="M47" s="72" t="n">
        <f aca="false">G47+J47</f>
        <v>25270.575806675</v>
      </c>
      <c r="N47" s="73" t="n">
        <f aca="false">H47+K47</f>
        <v>1</v>
      </c>
    </row>
    <row r="48" customFormat="false" ht="22.35" hidden="false" customHeight="false" outlineLevel="0" collapsed="false">
      <c r="A48" s="62" t="s">
        <v>84</v>
      </c>
      <c r="B48" s="63" t="s">
        <v>85</v>
      </c>
      <c r="C48" s="64" t="s">
        <v>42</v>
      </c>
      <c r="D48" s="65" t="n">
        <v>2</v>
      </c>
      <c r="E48" s="66" t="n">
        <v>31.5862294095</v>
      </c>
      <c r="F48" s="67" t="n">
        <v>0</v>
      </c>
      <c r="G48" s="68" t="n">
        <f aca="false">F48*E48</f>
        <v>0</v>
      </c>
      <c r="H48" s="69" t="n">
        <f aca="false">F48/D48</f>
        <v>0</v>
      </c>
      <c r="I48" s="65" t="n">
        <v>0</v>
      </c>
      <c r="J48" s="70" t="n">
        <f aca="false">I48*E48</f>
        <v>0</v>
      </c>
      <c r="K48" s="69" t="n">
        <f aca="false">I48/D48</f>
        <v>0</v>
      </c>
      <c r="L48" s="71" t="n">
        <f aca="false">F48+I48</f>
        <v>0</v>
      </c>
      <c r="M48" s="72" t="n">
        <f aca="false">G48+J48</f>
        <v>0</v>
      </c>
      <c r="N48" s="73" t="n">
        <f aca="false">H48+K48</f>
        <v>0</v>
      </c>
    </row>
    <row r="49" customFormat="false" ht="13.8" hidden="false" customHeight="false" outlineLevel="0" collapsed="false">
      <c r="A49" s="62" t="s">
        <v>86</v>
      </c>
      <c r="B49" s="63" t="s">
        <v>87</v>
      </c>
      <c r="C49" s="64" t="s">
        <v>42</v>
      </c>
      <c r="D49" s="65" t="n">
        <v>2</v>
      </c>
      <c r="E49" s="66" t="n">
        <v>181.7130199626</v>
      </c>
      <c r="F49" s="67" t="n">
        <v>0</v>
      </c>
      <c r="G49" s="68" t="n">
        <f aca="false">F49*E49</f>
        <v>0</v>
      </c>
      <c r="H49" s="69" t="n">
        <f aca="false">F49/D49</f>
        <v>0</v>
      </c>
      <c r="I49" s="65" t="n">
        <v>2</v>
      </c>
      <c r="J49" s="70" t="n">
        <f aca="false">I49*E49</f>
        <v>363.4260399252</v>
      </c>
      <c r="K49" s="69" t="n">
        <f aca="false">I49/D49</f>
        <v>1</v>
      </c>
      <c r="L49" s="71" t="n">
        <f aca="false">F49+I49</f>
        <v>2</v>
      </c>
      <c r="M49" s="72" t="n">
        <f aca="false">G49+J49</f>
        <v>363.4260399252</v>
      </c>
      <c r="N49" s="73" t="n">
        <f aca="false">H49+K49</f>
        <v>1</v>
      </c>
    </row>
    <row r="50" customFormat="false" ht="13.8" hidden="false" customHeight="false" outlineLevel="0" collapsed="false">
      <c r="A50" s="62" t="s">
        <v>88</v>
      </c>
      <c r="B50" s="63" t="s">
        <v>89</v>
      </c>
      <c r="C50" s="64" t="s">
        <v>90</v>
      </c>
      <c r="D50" s="65" t="n">
        <v>1</v>
      </c>
      <c r="E50" s="66" t="n">
        <v>53.09554719833</v>
      </c>
      <c r="F50" s="67" t="n">
        <v>0</v>
      </c>
      <c r="G50" s="68" t="n">
        <f aca="false">F50*E50</f>
        <v>0</v>
      </c>
      <c r="H50" s="69" t="n">
        <f aca="false">F50/D50</f>
        <v>0</v>
      </c>
      <c r="I50" s="65" t="n">
        <v>1</v>
      </c>
      <c r="J50" s="70" t="n">
        <f aca="false">I50*E50</f>
        <v>53.09554719833</v>
      </c>
      <c r="K50" s="69" t="n">
        <f aca="false">I50/D50</f>
        <v>1</v>
      </c>
      <c r="L50" s="71" t="n">
        <f aca="false">F50+I50</f>
        <v>1</v>
      </c>
      <c r="M50" s="72" t="n">
        <f aca="false">G50+J50</f>
        <v>53.09554719833</v>
      </c>
      <c r="N50" s="73" t="n">
        <f aca="false">H50+K50</f>
        <v>1</v>
      </c>
    </row>
    <row r="51" customFormat="false" ht="13.8" hidden="false" customHeight="false" outlineLevel="0" collapsed="false">
      <c r="A51" s="62" t="s">
        <v>91</v>
      </c>
      <c r="B51" s="63" t="s">
        <v>92</v>
      </c>
      <c r="C51" s="64" t="s">
        <v>30</v>
      </c>
      <c r="D51" s="65" t="n">
        <v>204.56</v>
      </c>
      <c r="E51" s="66" t="n">
        <v>21.08722848525</v>
      </c>
      <c r="F51" s="67" t="n">
        <v>0</v>
      </c>
      <c r="G51" s="68" t="n">
        <f aca="false">F51*E51</f>
        <v>0</v>
      </c>
      <c r="H51" s="69" t="n">
        <f aca="false">F51/D51</f>
        <v>0</v>
      </c>
      <c r="I51" s="65" t="n">
        <v>204.56</v>
      </c>
      <c r="J51" s="70" t="n">
        <f aca="false">I51*E51</f>
        <v>4313.60345894274</v>
      </c>
      <c r="K51" s="69" t="n">
        <f aca="false">I51/D51</f>
        <v>1</v>
      </c>
      <c r="L51" s="71" t="n">
        <f aca="false">F51+I51</f>
        <v>204.56</v>
      </c>
      <c r="M51" s="72" t="n">
        <f aca="false">G51+J51</f>
        <v>4313.60345894274</v>
      </c>
      <c r="N51" s="73" t="n">
        <f aca="false">H51+K51</f>
        <v>1</v>
      </c>
    </row>
    <row r="52" customFormat="false" ht="13.8" hidden="false" customHeight="false" outlineLevel="0" collapsed="false">
      <c r="A52" s="62" t="s">
        <v>93</v>
      </c>
      <c r="B52" s="63" t="s">
        <v>94</v>
      </c>
      <c r="C52" s="64" t="s">
        <v>42</v>
      </c>
      <c r="D52" s="65" t="n">
        <v>2</v>
      </c>
      <c r="E52" s="66" t="n">
        <v>1214.8028140239</v>
      </c>
      <c r="F52" s="67" t="n">
        <v>0</v>
      </c>
      <c r="G52" s="68" t="n">
        <f aca="false">F52*E52</f>
        <v>0</v>
      </c>
      <c r="H52" s="69" t="n">
        <f aca="false">F52/D52</f>
        <v>0</v>
      </c>
      <c r="I52" s="65" t="n">
        <v>2</v>
      </c>
      <c r="J52" s="70" t="n">
        <f aca="false">I52*E52</f>
        <v>2429.6056280478</v>
      </c>
      <c r="K52" s="69" t="n">
        <f aca="false">I52/D52</f>
        <v>1</v>
      </c>
      <c r="L52" s="71" t="n">
        <f aca="false">F52+I52</f>
        <v>2</v>
      </c>
      <c r="M52" s="72" t="n">
        <f aca="false">G52+J52</f>
        <v>2429.6056280478</v>
      </c>
      <c r="N52" s="73" t="n">
        <f aca="false">H52+K52</f>
        <v>1</v>
      </c>
    </row>
    <row r="53" customFormat="false" ht="22.35" hidden="false" customHeight="false" outlineLevel="0" collapsed="false">
      <c r="A53" s="62" t="s">
        <v>95</v>
      </c>
      <c r="B53" s="63" t="s">
        <v>96</v>
      </c>
      <c r="C53" s="64" t="s">
        <v>42</v>
      </c>
      <c r="D53" s="65" t="n">
        <v>2</v>
      </c>
      <c r="E53" s="66" t="n">
        <v>2206.72391908969</v>
      </c>
      <c r="F53" s="67" t="n">
        <v>0</v>
      </c>
      <c r="G53" s="68" t="n">
        <f aca="false">F53*E53</f>
        <v>0</v>
      </c>
      <c r="H53" s="69" t="n">
        <f aca="false">F53/D53</f>
        <v>0</v>
      </c>
      <c r="I53" s="65" t="n">
        <v>2</v>
      </c>
      <c r="J53" s="70" t="n">
        <f aca="false">I53*E53</f>
        <v>4413.44783817938</v>
      </c>
      <c r="K53" s="69" t="n">
        <f aca="false">I53/D53</f>
        <v>1</v>
      </c>
      <c r="L53" s="71" t="n">
        <f aca="false">F53+I53</f>
        <v>2</v>
      </c>
      <c r="M53" s="72" t="n">
        <f aca="false">G53+J53</f>
        <v>4413.44783817938</v>
      </c>
      <c r="N53" s="73" t="n">
        <f aca="false">H53+K53</f>
        <v>1</v>
      </c>
    </row>
    <row r="54" customFormat="false" ht="22.35" hidden="false" customHeight="false" outlineLevel="0" collapsed="false">
      <c r="A54" s="62" t="s">
        <v>97</v>
      </c>
      <c r="B54" s="63" t="s">
        <v>98</v>
      </c>
      <c r="C54" s="64" t="s">
        <v>30</v>
      </c>
      <c r="D54" s="65" t="n">
        <v>81.85</v>
      </c>
      <c r="E54" s="66" t="n">
        <v>24.8525925561</v>
      </c>
      <c r="F54" s="67" t="n">
        <v>0</v>
      </c>
      <c r="G54" s="68" t="n">
        <f aca="false">F54*E54</f>
        <v>0</v>
      </c>
      <c r="H54" s="69" t="n">
        <f aca="false">F54/D54</f>
        <v>0</v>
      </c>
      <c r="I54" s="65" t="n">
        <v>0</v>
      </c>
      <c r="J54" s="70" t="n">
        <f aca="false">I54*E54</f>
        <v>0</v>
      </c>
      <c r="K54" s="69" t="n">
        <f aca="false">I54/D54</f>
        <v>0</v>
      </c>
      <c r="L54" s="71" t="n">
        <f aca="false">F54+I54</f>
        <v>0</v>
      </c>
      <c r="M54" s="72" t="n">
        <f aca="false">G54+J54</f>
        <v>0</v>
      </c>
      <c r="N54" s="73" t="n">
        <f aca="false">H54+K54</f>
        <v>0</v>
      </c>
    </row>
    <row r="55" customFormat="false" ht="13.8" hidden="false" customHeight="false" outlineLevel="0" collapsed="false">
      <c r="A55" s="53" t="n">
        <v>7</v>
      </c>
      <c r="B55" s="54" t="s">
        <v>99</v>
      </c>
      <c r="C55" s="55"/>
      <c r="D55" s="56"/>
      <c r="E55" s="74"/>
      <c r="F55" s="57"/>
      <c r="G55" s="58"/>
      <c r="H55" s="59"/>
      <c r="I55" s="56"/>
      <c r="J55" s="61" t="n">
        <f aca="false">SUM(J56:J63)</f>
        <v>16784.12521692</v>
      </c>
      <c r="K55" s="59"/>
      <c r="L55" s="58"/>
      <c r="M55" s="61" t="n">
        <f aca="false">SUM(M56:M63)</f>
        <v>16784.12521692</v>
      </c>
      <c r="N55" s="59"/>
    </row>
    <row r="56" customFormat="false" ht="43.1" hidden="false" customHeight="false" outlineLevel="0" collapsed="false">
      <c r="A56" s="62" t="s">
        <v>100</v>
      </c>
      <c r="B56" s="63" t="s">
        <v>101</v>
      </c>
      <c r="C56" s="64" t="s">
        <v>42</v>
      </c>
      <c r="D56" s="65" t="n">
        <v>1</v>
      </c>
      <c r="E56" s="66" t="n">
        <v>1737.6709053789</v>
      </c>
      <c r="F56" s="67" t="n">
        <v>0</v>
      </c>
      <c r="G56" s="68" t="n">
        <f aca="false">F56*E56</f>
        <v>0</v>
      </c>
      <c r="H56" s="69" t="n">
        <f aca="false">F56/D56</f>
        <v>0</v>
      </c>
      <c r="I56" s="65" t="n">
        <v>1</v>
      </c>
      <c r="J56" s="70" t="n">
        <f aca="false">I56*E56</f>
        <v>1737.6709053789</v>
      </c>
      <c r="K56" s="69" t="n">
        <f aca="false">I56/D56</f>
        <v>1</v>
      </c>
      <c r="L56" s="71" t="n">
        <f aca="false">F56+I56</f>
        <v>1</v>
      </c>
      <c r="M56" s="72" t="n">
        <f aca="false">G56+J56</f>
        <v>1737.6709053789</v>
      </c>
      <c r="N56" s="73" t="n">
        <f aca="false">H56+K56</f>
        <v>1</v>
      </c>
    </row>
    <row r="57" customFormat="false" ht="22.35" hidden="false" customHeight="false" outlineLevel="0" collapsed="false">
      <c r="A57" s="62" t="s">
        <v>102</v>
      </c>
      <c r="B57" s="63" t="s">
        <v>103</v>
      </c>
      <c r="C57" s="64" t="s">
        <v>42</v>
      </c>
      <c r="D57" s="65" t="n">
        <v>1</v>
      </c>
      <c r="E57" s="66" t="n">
        <v>9804.4964744427</v>
      </c>
      <c r="F57" s="67" t="n">
        <v>0</v>
      </c>
      <c r="G57" s="68" t="n">
        <f aca="false">F57*E57</f>
        <v>0</v>
      </c>
      <c r="H57" s="69" t="n">
        <f aca="false">F57/D57</f>
        <v>0</v>
      </c>
      <c r="I57" s="65" t="n">
        <v>1</v>
      </c>
      <c r="J57" s="70" t="n">
        <f aca="false">I57*E57</f>
        <v>9804.4964744427</v>
      </c>
      <c r="K57" s="69" t="n">
        <f aca="false">I57/D57</f>
        <v>1</v>
      </c>
      <c r="L57" s="71" t="n">
        <f aca="false">F57+I57</f>
        <v>1</v>
      </c>
      <c r="M57" s="72" t="n">
        <f aca="false">G57+J57</f>
        <v>9804.4964744427</v>
      </c>
      <c r="N57" s="73" t="n">
        <f aca="false">H57+K57</f>
        <v>1</v>
      </c>
    </row>
    <row r="58" customFormat="false" ht="22.35" hidden="false" customHeight="false" outlineLevel="0" collapsed="false">
      <c r="A58" s="62" t="s">
        <v>104</v>
      </c>
      <c r="B58" s="63" t="s">
        <v>105</v>
      </c>
      <c r="C58" s="64" t="s">
        <v>42</v>
      </c>
      <c r="D58" s="65" t="n">
        <v>1</v>
      </c>
      <c r="E58" s="66" t="n">
        <v>619.9228783692</v>
      </c>
      <c r="F58" s="67" t="n">
        <v>0</v>
      </c>
      <c r="G58" s="68" t="n">
        <f aca="false">F58*E58</f>
        <v>0</v>
      </c>
      <c r="H58" s="69" t="n">
        <f aca="false">F58/D58</f>
        <v>0</v>
      </c>
      <c r="I58" s="65" t="n">
        <v>1</v>
      </c>
      <c r="J58" s="70" t="n">
        <f aca="false">I58*E58</f>
        <v>619.9228783692</v>
      </c>
      <c r="K58" s="69" t="n">
        <f aca="false">I58/D58</f>
        <v>1</v>
      </c>
      <c r="L58" s="71" t="n">
        <f aca="false">F58+I58</f>
        <v>1</v>
      </c>
      <c r="M58" s="72" t="n">
        <f aca="false">G58+J58</f>
        <v>619.9228783692</v>
      </c>
      <c r="N58" s="73" t="n">
        <f aca="false">H58+K58</f>
        <v>1</v>
      </c>
    </row>
    <row r="59" customFormat="false" ht="22.35" hidden="false" customHeight="false" outlineLevel="0" collapsed="false">
      <c r="A59" s="62" t="s">
        <v>106</v>
      </c>
      <c r="B59" s="63" t="s">
        <v>107</v>
      </c>
      <c r="C59" s="64" t="s">
        <v>42</v>
      </c>
      <c r="D59" s="65" t="n">
        <v>1</v>
      </c>
      <c r="E59" s="66" t="n">
        <v>816.8282203491</v>
      </c>
      <c r="F59" s="67" t="n">
        <v>0</v>
      </c>
      <c r="G59" s="68" t="n">
        <f aca="false">F59*E59</f>
        <v>0</v>
      </c>
      <c r="H59" s="69" t="n">
        <f aca="false">F59/D59</f>
        <v>0</v>
      </c>
      <c r="I59" s="65" t="n">
        <v>1</v>
      </c>
      <c r="J59" s="70" t="n">
        <f aca="false">I59*E59</f>
        <v>816.8282203491</v>
      </c>
      <c r="K59" s="69" t="n">
        <f aca="false">I59/D59</f>
        <v>1</v>
      </c>
      <c r="L59" s="71" t="n">
        <f aca="false">F59+I59</f>
        <v>1</v>
      </c>
      <c r="M59" s="72" t="n">
        <f aca="false">G59+J59</f>
        <v>816.8282203491</v>
      </c>
      <c r="N59" s="73" t="n">
        <f aca="false">H59+K59</f>
        <v>1</v>
      </c>
    </row>
    <row r="60" customFormat="false" ht="13.8" hidden="false" customHeight="false" outlineLevel="0" collapsed="false">
      <c r="A60" s="62" t="s">
        <v>108</v>
      </c>
      <c r="B60" s="63" t="s">
        <v>109</v>
      </c>
      <c r="C60" s="64" t="s">
        <v>90</v>
      </c>
      <c r="D60" s="65" t="n">
        <v>12</v>
      </c>
      <c r="E60" s="66" t="n">
        <v>193.81929003684</v>
      </c>
      <c r="F60" s="67" t="n">
        <v>0</v>
      </c>
      <c r="G60" s="68" t="n">
        <f aca="false">F60*E60</f>
        <v>0</v>
      </c>
      <c r="H60" s="69" t="n">
        <f aca="false">F60/D60</f>
        <v>0</v>
      </c>
      <c r="I60" s="65" t="n">
        <v>12</v>
      </c>
      <c r="J60" s="70" t="n">
        <f aca="false">I60*E60</f>
        <v>2325.83148044208</v>
      </c>
      <c r="K60" s="69" t="n">
        <f aca="false">I60/D60</f>
        <v>1</v>
      </c>
      <c r="L60" s="71" t="n">
        <f aca="false">F60+I60</f>
        <v>12</v>
      </c>
      <c r="M60" s="72" t="n">
        <f aca="false">G60+J60</f>
        <v>2325.83148044208</v>
      </c>
      <c r="N60" s="73" t="n">
        <f aca="false">H60+K60</f>
        <v>1</v>
      </c>
    </row>
    <row r="61" customFormat="false" ht="32.8" hidden="false" customHeight="false" outlineLevel="0" collapsed="false">
      <c r="A61" s="62" t="s">
        <v>110</v>
      </c>
      <c r="B61" s="63" t="s">
        <v>111</v>
      </c>
      <c r="C61" s="64" t="s">
        <v>42</v>
      </c>
      <c r="D61" s="65" t="n">
        <v>2</v>
      </c>
      <c r="E61" s="66" t="n">
        <v>281.8015126263</v>
      </c>
      <c r="F61" s="67" t="n">
        <v>0</v>
      </c>
      <c r="G61" s="68" t="n">
        <f aca="false">F61*E61</f>
        <v>0</v>
      </c>
      <c r="H61" s="69" t="n">
        <f aca="false">F61/D61</f>
        <v>0</v>
      </c>
      <c r="I61" s="65" t="n">
        <v>2</v>
      </c>
      <c r="J61" s="70" t="n">
        <f aca="false">I61*E61</f>
        <v>563.6030252526</v>
      </c>
      <c r="K61" s="69" t="n">
        <f aca="false">I61/D61</f>
        <v>1</v>
      </c>
      <c r="L61" s="71" t="n">
        <f aca="false">F61+I61</f>
        <v>2</v>
      </c>
      <c r="M61" s="72" t="n">
        <f aca="false">G61+J61</f>
        <v>563.6030252526</v>
      </c>
      <c r="N61" s="73" t="n">
        <f aca="false">H61+K61</f>
        <v>1</v>
      </c>
    </row>
    <row r="62" customFormat="false" ht="22.35" hidden="false" customHeight="false" outlineLevel="0" collapsed="false">
      <c r="A62" s="62" t="s">
        <v>112</v>
      </c>
      <c r="B62" s="63" t="s">
        <v>113</v>
      </c>
      <c r="C62" s="64" t="s">
        <v>53</v>
      </c>
      <c r="D62" s="65" t="n">
        <v>39.5</v>
      </c>
      <c r="E62" s="66" t="n">
        <v>32.3119393884</v>
      </c>
      <c r="F62" s="67" t="n">
        <v>0</v>
      </c>
      <c r="G62" s="68" t="n">
        <f aca="false">F62*E62</f>
        <v>0</v>
      </c>
      <c r="H62" s="69" t="n">
        <f aca="false">F62/D62</f>
        <v>0</v>
      </c>
      <c r="I62" s="65" t="n">
        <v>27.8</v>
      </c>
      <c r="J62" s="70" t="n">
        <f aca="false">I62*E62</f>
        <v>898.27191499752</v>
      </c>
      <c r="K62" s="69" t="n">
        <f aca="false">I62/D62</f>
        <v>0.70379746835443</v>
      </c>
      <c r="L62" s="71" t="n">
        <f aca="false">F62+I62</f>
        <v>27.8</v>
      </c>
      <c r="M62" s="72" t="n">
        <f aca="false">G62+J62</f>
        <v>898.27191499752</v>
      </c>
      <c r="N62" s="73" t="n">
        <f aca="false">H62+K62</f>
        <v>0.70379746835443</v>
      </c>
    </row>
    <row r="63" customFormat="false" ht="13.8" hidden="false" customHeight="false" outlineLevel="0" collapsed="false">
      <c r="A63" s="62" t="s">
        <v>114</v>
      </c>
      <c r="B63" s="63" t="s">
        <v>115</v>
      </c>
      <c r="C63" s="64" t="s">
        <v>42</v>
      </c>
      <c r="D63" s="65" t="n">
        <v>1</v>
      </c>
      <c r="E63" s="66" t="n">
        <v>17.5003176879</v>
      </c>
      <c r="F63" s="67" t="n">
        <v>0</v>
      </c>
      <c r="G63" s="68" t="n">
        <f aca="false">F63*E63</f>
        <v>0</v>
      </c>
      <c r="H63" s="69" t="n">
        <f aca="false">F63/D63</f>
        <v>0</v>
      </c>
      <c r="I63" s="65" t="n">
        <v>1</v>
      </c>
      <c r="J63" s="70" t="n">
        <f aca="false">I63*E63</f>
        <v>17.5003176879</v>
      </c>
      <c r="K63" s="69" t="n">
        <f aca="false">I63/D63</f>
        <v>1</v>
      </c>
      <c r="L63" s="71" t="n">
        <f aca="false">F63+I63</f>
        <v>1</v>
      </c>
      <c r="M63" s="72" t="n">
        <f aca="false">G63+J63</f>
        <v>17.5003176879</v>
      </c>
      <c r="N63" s="73" t="n">
        <f aca="false">H63+K63</f>
        <v>1</v>
      </c>
    </row>
    <row r="64" customFormat="false" ht="13.8" hidden="false" customHeight="false" outlineLevel="0" collapsed="false">
      <c r="A64" s="53" t="n">
        <v>8</v>
      </c>
      <c r="B64" s="54" t="s">
        <v>116</v>
      </c>
      <c r="C64" s="55"/>
      <c r="D64" s="56"/>
      <c r="E64" s="74"/>
      <c r="F64" s="57"/>
      <c r="G64" s="58"/>
      <c r="H64" s="59"/>
      <c r="I64" s="56"/>
      <c r="J64" s="61" t="n">
        <f aca="false">SUM(J66:J68)</f>
        <v>12538.8569889675</v>
      </c>
      <c r="K64" s="59"/>
      <c r="L64" s="58"/>
      <c r="M64" s="61" t="n">
        <f aca="false">SUM(M66:M68)</f>
        <v>12538.8569889675</v>
      </c>
      <c r="N64" s="59"/>
    </row>
    <row r="65" customFormat="false" ht="13.8" hidden="false" customHeight="false" outlineLevel="0" collapsed="false">
      <c r="A65" s="80" t="s">
        <v>117</v>
      </c>
      <c r="B65" s="81" t="s">
        <v>118</v>
      </c>
      <c r="C65" s="82"/>
      <c r="D65" s="83"/>
      <c r="E65" s="84"/>
      <c r="F65" s="85"/>
      <c r="G65" s="86"/>
      <c r="H65" s="87"/>
      <c r="I65" s="83"/>
      <c r="J65" s="88"/>
      <c r="K65" s="87"/>
      <c r="L65" s="86"/>
      <c r="M65" s="88"/>
      <c r="N65" s="87"/>
    </row>
    <row r="66" customFormat="false" ht="32.8" hidden="false" customHeight="false" outlineLevel="0" collapsed="false">
      <c r="A66" s="62" t="s">
        <v>119</v>
      </c>
      <c r="B66" s="63" t="s">
        <v>120</v>
      </c>
      <c r="C66" s="64" t="s">
        <v>30</v>
      </c>
      <c r="D66" s="65" t="n">
        <v>129.3</v>
      </c>
      <c r="E66" s="66" t="n">
        <v>56.1889873827</v>
      </c>
      <c r="F66" s="67" t="n">
        <v>0</v>
      </c>
      <c r="G66" s="68" t="n">
        <f aca="false">F66*E66</f>
        <v>0</v>
      </c>
      <c r="H66" s="69" t="n">
        <f aca="false">F66/D66</f>
        <v>0</v>
      </c>
      <c r="I66" s="65" t="n">
        <v>124.9</v>
      </c>
      <c r="J66" s="70" t="n">
        <f aca="false">I66*E66</f>
        <v>7018.00452409923</v>
      </c>
      <c r="K66" s="69" t="n">
        <f aca="false">I66/D66</f>
        <v>0.965970610982212</v>
      </c>
      <c r="L66" s="71" t="n">
        <f aca="false">F66+I66</f>
        <v>124.9</v>
      </c>
      <c r="M66" s="72" t="n">
        <f aca="false">G66+J66</f>
        <v>7018.00452409923</v>
      </c>
      <c r="N66" s="73" t="n">
        <f aca="false">H66+K66</f>
        <v>0.965970610982212</v>
      </c>
    </row>
    <row r="67" customFormat="false" ht="13.8" hidden="false" customHeight="false" outlineLevel="0" collapsed="false">
      <c r="A67" s="80" t="s">
        <v>121</v>
      </c>
      <c r="B67" s="81" t="s">
        <v>122</v>
      </c>
      <c r="C67" s="82"/>
      <c r="D67" s="83"/>
      <c r="E67" s="84"/>
      <c r="F67" s="85"/>
      <c r="G67" s="86"/>
      <c r="H67" s="87"/>
      <c r="I67" s="83"/>
      <c r="J67" s="88"/>
      <c r="K67" s="87"/>
      <c r="L67" s="86"/>
      <c r="M67" s="88"/>
      <c r="N67" s="87"/>
    </row>
    <row r="68" customFormat="false" ht="43.25" hidden="false" customHeight="false" outlineLevel="0" collapsed="false">
      <c r="A68" s="62" t="s">
        <v>123</v>
      </c>
      <c r="B68" s="63" t="s">
        <v>124</v>
      </c>
      <c r="C68" s="64" t="s">
        <v>30</v>
      </c>
      <c r="D68" s="65" t="n">
        <v>206.34</v>
      </c>
      <c r="E68" s="66" t="n">
        <v>26.7560941401</v>
      </c>
      <c r="F68" s="67" t="n">
        <v>0</v>
      </c>
      <c r="G68" s="68" t="n">
        <f aca="false">F68*E68</f>
        <v>0</v>
      </c>
      <c r="H68" s="69" t="n">
        <f aca="false">F68/D68</f>
        <v>0</v>
      </c>
      <c r="I68" s="65" t="n">
        <v>206.34</v>
      </c>
      <c r="J68" s="70" t="n">
        <f aca="false">I68*E68</f>
        <v>5520.85246486823</v>
      </c>
      <c r="K68" s="69" t="n">
        <f aca="false">I68/D68</f>
        <v>1</v>
      </c>
      <c r="L68" s="71" t="n">
        <f aca="false">F68+I68</f>
        <v>206.34</v>
      </c>
      <c r="M68" s="72" t="n">
        <f aca="false">G68+J68</f>
        <v>5520.85246486823</v>
      </c>
      <c r="N68" s="73" t="n">
        <f aca="false">H68+K68</f>
        <v>1</v>
      </c>
      <c r="XFC68" s="89"/>
      <c r="XFD68" s="89"/>
    </row>
    <row r="69" customFormat="false" ht="13.8" hidden="false" customHeight="false" outlineLevel="0" collapsed="false">
      <c r="A69" s="53" t="n">
        <v>9</v>
      </c>
      <c r="B69" s="54" t="s">
        <v>125</v>
      </c>
      <c r="C69" s="55"/>
      <c r="D69" s="56"/>
      <c r="E69" s="74"/>
      <c r="F69" s="57"/>
      <c r="G69" s="58"/>
      <c r="H69" s="59"/>
      <c r="I69" s="56"/>
      <c r="J69" s="61" t="n">
        <f aca="false">SUM(J70)</f>
        <v>813.06404596674</v>
      </c>
      <c r="K69" s="59"/>
      <c r="L69" s="58"/>
      <c r="M69" s="61" t="n">
        <f aca="false">SUM(M70)</f>
        <v>813.06404596674</v>
      </c>
      <c r="N69" s="59"/>
    </row>
    <row r="70" customFormat="false" ht="13.8" hidden="false" customHeight="false" outlineLevel="0" collapsed="false">
      <c r="A70" s="62" t="s">
        <v>126</v>
      </c>
      <c r="B70" s="63" t="s">
        <v>127</v>
      </c>
      <c r="C70" s="64" t="s">
        <v>30</v>
      </c>
      <c r="D70" s="65" t="n">
        <v>551.15</v>
      </c>
      <c r="E70" s="66" t="n">
        <v>1.4752137276</v>
      </c>
      <c r="F70" s="67" t="n">
        <v>0</v>
      </c>
      <c r="G70" s="68" t="n">
        <f aca="false">F70*E70</f>
        <v>0</v>
      </c>
      <c r="H70" s="69" t="n">
        <f aca="false">F70/D70</f>
        <v>0</v>
      </c>
      <c r="I70" s="65" t="n">
        <v>551.15</v>
      </c>
      <c r="J70" s="70" t="n">
        <f aca="false">I70*E70</f>
        <v>813.06404596674</v>
      </c>
      <c r="K70" s="69" t="n">
        <f aca="false">I70/D70</f>
        <v>1</v>
      </c>
      <c r="L70" s="71" t="n">
        <f aca="false">F70+I70</f>
        <v>551.15</v>
      </c>
      <c r="M70" s="72" t="n">
        <f aca="false">G70+J70</f>
        <v>813.06404596674</v>
      </c>
      <c r="N70" s="73" t="n">
        <f aca="false">H70+K70</f>
        <v>1</v>
      </c>
    </row>
    <row r="71" customFormat="false" ht="13.8" hidden="false" customHeight="false" outlineLevel="0" collapsed="false">
      <c r="A71" s="53" t="n">
        <v>10</v>
      </c>
      <c r="B71" s="54" t="s">
        <v>128</v>
      </c>
      <c r="C71" s="55"/>
      <c r="D71" s="56"/>
      <c r="E71" s="56"/>
      <c r="F71" s="57"/>
      <c r="G71" s="58"/>
      <c r="H71" s="59"/>
      <c r="I71" s="56"/>
      <c r="J71" s="61" t="n">
        <f aca="false">SUM(J72)</f>
        <v>3928.5437904026</v>
      </c>
      <c r="K71" s="59"/>
      <c r="L71" s="58"/>
      <c r="M71" s="61" t="n">
        <f aca="false">SUM(M72)</f>
        <v>3928.5437904026</v>
      </c>
      <c r="N71" s="59"/>
    </row>
    <row r="72" customFormat="false" ht="13.8" hidden="false" customHeight="false" outlineLevel="0" collapsed="false">
      <c r="A72" s="62" t="s">
        <v>129</v>
      </c>
      <c r="B72" s="63" t="s">
        <v>130</v>
      </c>
      <c r="C72" s="64" t="s">
        <v>42</v>
      </c>
      <c r="D72" s="65" t="n">
        <v>1</v>
      </c>
      <c r="E72" s="66" t="n">
        <v>4179.30190468362</v>
      </c>
      <c r="F72" s="67" t="n">
        <v>0</v>
      </c>
      <c r="G72" s="68" t="n">
        <f aca="false">F72*E72</f>
        <v>0</v>
      </c>
      <c r="H72" s="69" t="n">
        <f aca="false">F72/D72</f>
        <v>0</v>
      </c>
      <c r="I72" s="90" t="n">
        <v>0.94</v>
      </c>
      <c r="J72" s="70" t="n">
        <f aca="false">I72*E72</f>
        <v>3928.5437904026</v>
      </c>
      <c r="K72" s="69" t="n">
        <f aca="false">I72/D72</f>
        <v>0.94</v>
      </c>
      <c r="L72" s="71" t="n">
        <f aca="false">F72+I72</f>
        <v>0.94</v>
      </c>
      <c r="M72" s="72" t="n">
        <f aca="false">G72+J72</f>
        <v>3928.5437904026</v>
      </c>
      <c r="N72" s="73" t="n">
        <f aca="false">H72+K72</f>
        <v>0.94</v>
      </c>
    </row>
    <row r="73" customFormat="false" ht="13.8" hidden="false" customHeight="true" outlineLevel="0" collapsed="false">
      <c r="A73" s="91" t="s">
        <v>131</v>
      </c>
      <c r="B73" s="91"/>
      <c r="C73" s="55"/>
      <c r="D73" s="56"/>
      <c r="E73" s="56"/>
      <c r="F73" s="92"/>
      <c r="G73" s="93"/>
      <c r="H73" s="94"/>
      <c r="I73" s="92"/>
      <c r="J73" s="95" t="n">
        <f aca="false">J20+J23+J34+J39+J42+J44+J55+J64+J69+J71</f>
        <v>88174.4922135419</v>
      </c>
      <c r="K73" s="94"/>
      <c r="L73" s="93"/>
      <c r="M73" s="95" t="n">
        <f aca="false">M20+M23+M34+M39+M42+M44+M55+M64+M69+M71</f>
        <v>88174.4922135419</v>
      </c>
      <c r="N73" s="94"/>
      <c r="O73" s="96"/>
    </row>
    <row r="74" customFormat="false" ht="13.8" hidden="false" customHeight="false" outlineLevel="0" collapsed="false">
      <c r="A74" s="97"/>
      <c r="B74" s="97"/>
      <c r="C74" s="97"/>
      <c r="D74" s="97"/>
      <c r="E74" s="97"/>
      <c r="F74" s="97"/>
      <c r="G74" s="97"/>
      <c r="H74" s="97"/>
      <c r="I74" s="97"/>
      <c r="J74" s="97"/>
      <c r="K74" s="97"/>
      <c r="L74" s="97"/>
      <c r="M74" s="97"/>
      <c r="N74" s="97"/>
    </row>
    <row r="75" s="103" customFormat="true" ht="15.75" hidden="false" customHeight="true" outlineLevel="0" collapsed="false">
      <c r="A75" s="98" t="s">
        <v>132</v>
      </c>
      <c r="B75" s="98"/>
      <c r="C75" s="99" t="s">
        <v>133</v>
      </c>
      <c r="D75" s="99"/>
      <c r="E75" s="100"/>
      <c r="F75" s="101"/>
      <c r="G75" s="101"/>
      <c r="H75" s="101"/>
      <c r="I75" s="101"/>
      <c r="J75" s="102" t="s">
        <v>134</v>
      </c>
      <c r="K75" s="102"/>
      <c r="L75" s="102"/>
      <c r="M75" s="102"/>
      <c r="N75" s="102"/>
      <c r="O75" s="2"/>
      <c r="P75" s="2"/>
      <c r="Q75" s="2"/>
      <c r="R75" s="47"/>
      <c r="S75" s="1"/>
      <c r="T75" s="1"/>
      <c r="XFC75" s="1"/>
      <c r="XFD75" s="1"/>
    </row>
    <row r="76" s="103" customFormat="true" ht="16.5" hidden="false" customHeight="true" outlineLevel="0" collapsed="false">
      <c r="A76" s="104"/>
      <c r="B76" s="104"/>
      <c r="C76" s="105"/>
      <c r="D76" s="105"/>
      <c r="E76" s="105"/>
      <c r="F76" s="106" t="str">
        <f aca="false">I18</f>
        <v>MEDIÇÃO 01</v>
      </c>
      <c r="G76" s="106"/>
      <c r="H76" s="107" t="n">
        <f aca="false">J73/C75</f>
        <v>0.944052379159978</v>
      </c>
      <c r="I76" s="107"/>
      <c r="J76" s="108" t="str">
        <f aca="false">I18</f>
        <v>MEDIÇÃO 01</v>
      </c>
      <c r="K76" s="108"/>
      <c r="L76" s="109" t="n">
        <f aca="false">J73</f>
        <v>88174.4922135419</v>
      </c>
      <c r="M76" s="109"/>
      <c r="N76" s="109"/>
      <c r="O76" s="2"/>
      <c r="P76" s="2"/>
      <c r="Q76" s="2"/>
      <c r="R76" s="47"/>
      <c r="S76" s="1"/>
      <c r="T76" s="1"/>
      <c r="XFC76" s="1"/>
      <c r="XFD76" s="1"/>
    </row>
    <row r="77" s="103" customFormat="true" ht="13.8" hidden="false" customHeight="true" outlineLevel="0" collapsed="false">
      <c r="A77" s="110" t="s">
        <v>135</v>
      </c>
      <c r="B77" s="110"/>
      <c r="C77" s="110"/>
      <c r="D77" s="110"/>
      <c r="E77" s="111"/>
      <c r="F77" s="112" t="s">
        <v>136</v>
      </c>
      <c r="G77" s="112"/>
      <c r="H77" s="113" t="n">
        <f aca="false">L77/C75</f>
        <v>0.944052379159978</v>
      </c>
      <c r="I77" s="113"/>
      <c r="J77" s="114" t="s">
        <v>137</v>
      </c>
      <c r="K77" s="114"/>
      <c r="L77" s="115" t="n">
        <f aca="false">M73</f>
        <v>88174.4922135419</v>
      </c>
      <c r="M77" s="115"/>
      <c r="N77" s="115"/>
      <c r="O77" s="2"/>
      <c r="P77" s="2"/>
      <c r="Q77" s="2"/>
      <c r="R77" s="47"/>
      <c r="S77" s="1"/>
      <c r="T77" s="1"/>
      <c r="XFC77" s="1"/>
      <c r="XFD77" s="1"/>
    </row>
    <row r="78" customFormat="false" ht="13.8" hidden="false" customHeight="true" outlineLevel="0" collapsed="false">
      <c r="A78" s="110"/>
      <c r="B78" s="110"/>
      <c r="C78" s="110"/>
      <c r="D78" s="110"/>
      <c r="E78" s="111"/>
      <c r="F78" s="116" t="s">
        <v>138</v>
      </c>
      <c r="G78" s="116"/>
      <c r="H78" s="117" t="n">
        <f aca="false">100%-H77</f>
        <v>0.0559476208400221</v>
      </c>
      <c r="I78" s="117"/>
      <c r="J78" s="118" t="s">
        <v>139</v>
      </c>
      <c r="K78" s="118"/>
      <c r="L78" s="119" t="n">
        <f aca="false">C75-L77</f>
        <v>5225.50778645807</v>
      </c>
      <c r="M78" s="119"/>
      <c r="N78" s="119"/>
      <c r="O78" s="2"/>
      <c r="P78" s="2"/>
      <c r="Q78" s="2"/>
      <c r="R78" s="47"/>
    </row>
    <row r="79" customFormat="false" ht="13.8" hidden="false" customHeight="false" outlineLevel="0" collapsed="false">
      <c r="A79" s="110"/>
      <c r="B79" s="110"/>
      <c r="C79" s="110"/>
      <c r="D79" s="110"/>
      <c r="E79" s="111"/>
      <c r="F79" s="120"/>
      <c r="G79" s="121"/>
      <c r="H79" s="121"/>
      <c r="I79" s="122"/>
      <c r="J79" s="123"/>
      <c r="K79" s="124"/>
      <c r="L79" s="125"/>
      <c r="M79" s="126"/>
      <c r="N79" s="127"/>
    </row>
    <row r="80" customFormat="false" ht="13.8" hidden="false" customHeight="false" outlineLevel="0" collapsed="false">
      <c r="A80" s="128"/>
      <c r="B80" s="129" t="s">
        <v>140</v>
      </c>
      <c r="C80" s="130"/>
      <c r="D80" s="130"/>
      <c r="E80" s="130"/>
      <c r="F80" s="130"/>
      <c r="G80" s="130"/>
      <c r="I80" s="131"/>
      <c r="J80" s="132"/>
      <c r="K80" s="132"/>
      <c r="L80" s="132"/>
      <c r="M80" s="132"/>
      <c r="N80" s="133"/>
      <c r="P80" s="52"/>
    </row>
    <row r="81" customFormat="false" ht="13.8" hidden="false" customHeight="false" outlineLevel="0" collapsed="false">
      <c r="A81" s="128"/>
      <c r="B81" s="134" t="s">
        <v>141</v>
      </c>
      <c r="C81" s="135"/>
      <c r="D81" s="131"/>
      <c r="F81" s="132"/>
      <c r="G81" s="132"/>
      <c r="I81" s="131"/>
      <c r="J81" s="132"/>
      <c r="K81" s="132"/>
      <c r="L81" s="132"/>
      <c r="M81" s="132"/>
      <c r="N81" s="133"/>
      <c r="P81" s="52"/>
    </row>
    <row r="82" customFormat="false" ht="13.8" hidden="false" customHeight="false" outlineLevel="0" collapsed="false">
      <c r="A82" s="128"/>
      <c r="B82" s="134" t="s">
        <v>142</v>
      </c>
      <c r="C82" s="134"/>
      <c r="D82" s="131"/>
      <c r="F82" s="132"/>
      <c r="G82" s="132"/>
      <c r="I82" s="131"/>
      <c r="J82" s="132"/>
      <c r="K82" s="132"/>
      <c r="L82" s="132"/>
      <c r="M82" s="132"/>
      <c r="N82" s="133"/>
      <c r="P82" s="52"/>
    </row>
    <row r="83" customFormat="false" ht="13.8" hidden="false" customHeight="false" outlineLevel="0" collapsed="false">
      <c r="A83" s="136"/>
      <c r="B83" s="134" t="s">
        <v>143</v>
      </c>
      <c r="C83" s="134"/>
      <c r="D83" s="3"/>
      <c r="F83" s="1"/>
      <c r="N83" s="137"/>
    </row>
    <row r="84" customFormat="false" ht="13.8" hidden="false" customHeight="false" outlineLevel="0" collapsed="false">
      <c r="A84" s="138"/>
      <c r="B84" s="139"/>
      <c r="C84" s="140"/>
      <c r="D84" s="139"/>
      <c r="E84" s="141"/>
      <c r="F84" s="141"/>
      <c r="G84" s="141"/>
      <c r="H84" s="141"/>
      <c r="I84" s="139"/>
      <c r="J84" s="141"/>
      <c r="K84" s="141"/>
      <c r="L84" s="141"/>
      <c r="M84" s="141"/>
      <c r="N84" s="142"/>
    </row>
    <row r="85" customFormat="false" ht="13.8" hidden="false" customHeight="false" outlineLevel="0" collapsed="false">
      <c r="E85" s="96"/>
      <c r="I85" s="143"/>
      <c r="J85" s="96"/>
    </row>
    <row r="86" s="103" customFormat="true" ht="13.8" hidden="false" customHeight="false" outlineLevel="0" collapsed="false">
      <c r="A86" s="1"/>
      <c r="B86" s="1"/>
      <c r="C86" s="1"/>
      <c r="D86" s="1"/>
      <c r="E86" s="1"/>
      <c r="F86" s="1"/>
      <c r="G86" s="1"/>
      <c r="H86" s="1"/>
      <c r="I86" s="143"/>
      <c r="J86" s="144"/>
      <c r="K86" s="1"/>
      <c r="L86" s="1"/>
      <c r="M86" s="1"/>
      <c r="N86" s="1"/>
      <c r="O86" s="1"/>
      <c r="P86" s="1"/>
      <c r="Q86" s="1"/>
      <c r="R86" s="1"/>
      <c r="S86" s="1"/>
      <c r="T86" s="1"/>
      <c r="XFC86" s="1"/>
      <c r="XFD86" s="1"/>
    </row>
    <row r="87" customFormat="false" ht="13.8" hidden="false" customHeight="false" outlineLevel="0" collapsed="false">
      <c r="B87" s="1"/>
      <c r="I87" s="145"/>
      <c r="J87" s="96"/>
    </row>
    <row r="88" customFormat="false" ht="13.8" hidden="false" customHeight="false" outlineLevel="0" collapsed="false">
      <c r="B88" s="1"/>
    </row>
    <row r="89" customFormat="false" ht="13.8" hidden="false" customHeight="false" outlineLevel="0" collapsed="false">
      <c r="B89" s="1"/>
    </row>
    <row r="90" s="146" customFormat="true" ht="13.8" hidden="false" customHeight="false" outlineLevel="0" collapsed="false">
      <c r="A90" s="1"/>
      <c r="B90" s="1"/>
      <c r="C90" s="1"/>
      <c r="D90" s="1"/>
      <c r="E90" s="1"/>
      <c r="F90" s="1"/>
      <c r="G90" s="1"/>
      <c r="H90" s="1"/>
      <c r="I90" s="3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XFC90" s="1"/>
      <c r="XFD90" s="1"/>
    </row>
    <row r="91" customFormat="false" ht="13.8" hidden="false" customHeight="false" outlineLevel="0" collapsed="false">
      <c r="B91" s="1"/>
    </row>
    <row r="92" customFormat="false" ht="13.8" hidden="false" customHeight="false" outlineLevel="0" collapsed="false">
      <c r="B92" s="1"/>
    </row>
    <row r="93" customFormat="false" ht="13.8" hidden="false" customHeight="false" outlineLevel="0" collapsed="false">
      <c r="B93" s="1"/>
    </row>
    <row r="94" customFormat="false" ht="13.8" hidden="false" customHeight="false" outlineLevel="0" collapsed="false">
      <c r="B94" s="1"/>
    </row>
    <row r="95" customFormat="false" ht="13.8" hidden="false" customHeight="false" outlineLevel="0" collapsed="false">
      <c r="B95" s="1"/>
    </row>
    <row r="96" customFormat="false" ht="13.8" hidden="false" customHeight="false" outlineLevel="0" collapsed="false">
      <c r="B96" s="1"/>
    </row>
    <row r="97" customFormat="false" ht="13.8" hidden="false" customHeight="false" outlineLevel="0" collapsed="false">
      <c r="B97" s="1"/>
    </row>
    <row r="98" customFormat="false" ht="13.8" hidden="false" customHeight="false" outlineLevel="0" collapsed="false">
      <c r="B98" s="1"/>
    </row>
    <row r="99" customFormat="false" ht="13.8" hidden="false" customHeight="false" outlineLevel="0" collapsed="false">
      <c r="B99" s="1"/>
    </row>
    <row r="100" s="103" customFormat="true" ht="13.8" hidden="false" customHeight="false" outlineLevel="0" collapsed="false">
      <c r="A100" s="1"/>
      <c r="B100" s="2"/>
      <c r="C100" s="1"/>
      <c r="D100" s="1"/>
      <c r="E100" s="1"/>
      <c r="F100" s="1"/>
      <c r="G100" s="1"/>
      <c r="H100" s="1"/>
      <c r="I100" s="3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XFC100" s="1"/>
      <c r="XFD100" s="1"/>
    </row>
    <row r="107" s="103" customFormat="true" ht="13.8" hidden="false" customHeight="false" outlineLevel="0" collapsed="false">
      <c r="A107" s="1"/>
      <c r="B107" s="2"/>
      <c r="C107" s="1"/>
      <c r="D107" s="1"/>
      <c r="E107" s="1"/>
      <c r="F107" s="1"/>
      <c r="G107" s="1"/>
      <c r="H107" s="1"/>
      <c r="I107" s="3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XFC107" s="1"/>
      <c r="XFD107" s="1"/>
    </row>
    <row r="113" s="2" customFormat="true" ht="13.8" hidden="false" customHeight="false" outlineLevel="0" collapsed="false">
      <c r="A113" s="1"/>
      <c r="C113" s="1"/>
      <c r="D113" s="1"/>
      <c r="E113" s="1"/>
      <c r="F113" s="1"/>
      <c r="G113" s="1"/>
      <c r="H113" s="1"/>
      <c r="I113" s="3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XFC113" s="1"/>
      <c r="XFD113" s="1"/>
    </row>
    <row r="114" s="2" customFormat="true" ht="13.8" hidden="false" customHeight="false" outlineLevel="0" collapsed="false">
      <c r="A114" s="1"/>
      <c r="C114" s="1"/>
      <c r="D114" s="1"/>
      <c r="E114" s="1"/>
      <c r="F114" s="1"/>
      <c r="G114" s="1"/>
      <c r="H114" s="1"/>
      <c r="I114" s="3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XFC114" s="1"/>
      <c r="XFD114" s="1"/>
    </row>
    <row r="115" s="2" customFormat="true" ht="13.8" hidden="false" customHeight="false" outlineLevel="0" collapsed="false">
      <c r="A115" s="1"/>
      <c r="C115" s="1"/>
      <c r="D115" s="1"/>
      <c r="E115" s="1"/>
      <c r="F115" s="1"/>
      <c r="G115" s="1"/>
      <c r="H115" s="1"/>
      <c r="I115" s="3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XFC115" s="1"/>
      <c r="XFD115" s="1"/>
    </row>
    <row r="116" s="2" customFormat="true" ht="13.8" hidden="false" customHeight="false" outlineLevel="0" collapsed="false">
      <c r="A116" s="1"/>
      <c r="C116" s="1"/>
      <c r="D116" s="1"/>
      <c r="E116" s="1"/>
      <c r="F116" s="1"/>
      <c r="G116" s="1"/>
      <c r="H116" s="1"/>
      <c r="I116" s="3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XFC116" s="1"/>
      <c r="XFD116" s="1"/>
    </row>
    <row r="277" customFormat="false" ht="13.8" hidden="false" customHeight="false" outlineLevel="0" collapsed="false">
      <c r="XFC277" s="89"/>
      <c r="XFD277" s="89"/>
    </row>
    <row r="282" customFormat="false" ht="13.8" hidden="false" customHeight="false" outlineLevel="0" collapsed="false">
      <c r="XFC282" s="89"/>
      <c r="XFD282" s="89"/>
    </row>
    <row r="500" customFormat="false" ht="13.8" hidden="false" customHeight="false" outlineLevel="0" collapsed="false">
      <c r="XFC500" s="103"/>
      <c r="XFD500" s="103"/>
    </row>
    <row r="501" customFormat="false" ht="13.8" hidden="false" customHeight="false" outlineLevel="0" collapsed="false">
      <c r="XFC501" s="103"/>
      <c r="XFD501" s="103"/>
    </row>
    <row r="502" customFormat="false" ht="13.8" hidden="false" customHeight="false" outlineLevel="0" collapsed="false">
      <c r="XFC502" s="103"/>
      <c r="XFD502" s="103"/>
    </row>
    <row r="504" customFormat="false" ht="13.8" hidden="false" customHeight="false" outlineLevel="0" collapsed="false">
      <c r="XFC504" s="103"/>
      <c r="XFD504" s="103"/>
    </row>
    <row r="505" customFormat="false" ht="13.8" hidden="false" customHeight="false" outlineLevel="0" collapsed="false">
      <c r="XFC505" s="103"/>
      <c r="XFD505" s="103"/>
    </row>
    <row r="506" customFormat="false" ht="13.8" hidden="false" customHeight="false" outlineLevel="0" collapsed="false">
      <c r="XFC506" s="103"/>
      <c r="XFD506" s="103"/>
    </row>
    <row r="507" customFormat="false" ht="13.8" hidden="false" customHeight="false" outlineLevel="0" collapsed="false">
      <c r="XFC507" s="103"/>
      <c r="XFD507" s="103"/>
    </row>
    <row r="509" customFormat="false" ht="13.8" hidden="false" customHeight="false" outlineLevel="0" collapsed="false">
      <c r="XFC509" s="103"/>
      <c r="XFD509" s="103"/>
    </row>
    <row r="511" customFormat="false" ht="13.8" hidden="false" customHeight="false" outlineLevel="0" collapsed="false">
      <c r="XFC511" s="103"/>
      <c r="XFD511" s="103"/>
    </row>
    <row r="512" customFormat="false" ht="13.8" hidden="false" customHeight="false" outlineLevel="0" collapsed="false">
      <c r="XFC512" s="103"/>
      <c r="XFD512" s="103"/>
    </row>
    <row r="515" customFormat="false" ht="13.8" hidden="false" customHeight="false" outlineLevel="0" collapsed="false">
      <c r="XFC515" s="103"/>
      <c r="XFD515" s="103"/>
    </row>
    <row r="516" customFormat="false" ht="13.8" hidden="false" customHeight="false" outlineLevel="0" collapsed="false">
      <c r="XFC516" s="103"/>
      <c r="XFD516" s="103"/>
    </row>
    <row r="518" customFormat="false" ht="13.8" hidden="false" customHeight="false" outlineLevel="0" collapsed="false">
      <c r="XFC518" s="103"/>
      <c r="XFD518" s="103"/>
    </row>
    <row r="519" customFormat="false" ht="13.8" hidden="false" customHeight="false" outlineLevel="0" collapsed="false">
      <c r="XFC519" s="103"/>
      <c r="XFD519" s="103"/>
    </row>
    <row r="520" customFormat="false" ht="13.8" hidden="false" customHeight="false" outlineLevel="0" collapsed="false">
      <c r="XFC520" s="103"/>
      <c r="XFD520" s="103"/>
    </row>
    <row r="521" customFormat="false" ht="13.8" hidden="false" customHeight="false" outlineLevel="0" collapsed="false">
      <c r="XFC521" s="103"/>
      <c r="XFD521" s="103"/>
    </row>
    <row r="524" customFormat="false" ht="13.8" hidden="false" customHeight="false" outlineLevel="0" collapsed="false">
      <c r="XFC524" s="103"/>
      <c r="XFD524" s="103"/>
    </row>
    <row r="525" customFormat="false" ht="13.8" hidden="false" customHeight="false" outlineLevel="0" collapsed="false">
      <c r="XFC525" s="103"/>
      <c r="XFD525" s="103"/>
    </row>
    <row r="526" customFormat="false" ht="13.8" hidden="false" customHeight="false" outlineLevel="0" collapsed="false">
      <c r="XFC526" s="103"/>
      <c r="XFD526" s="103"/>
    </row>
    <row r="536" customFormat="false" ht="13.8" hidden="false" customHeight="false" outlineLevel="0" collapsed="false">
      <c r="XFC536" s="103"/>
      <c r="XFD536" s="103"/>
    </row>
    <row r="540" customFormat="false" ht="13.8" hidden="false" customHeight="false" outlineLevel="0" collapsed="false">
      <c r="XFC540" s="146"/>
      <c r="XFD540" s="146"/>
    </row>
    <row r="550" customFormat="false" ht="13.8" hidden="false" customHeight="false" outlineLevel="0" collapsed="false">
      <c r="XFC550" s="103"/>
      <c r="XFD550" s="103"/>
    </row>
    <row r="557" customFormat="false" ht="13.8" hidden="false" customHeight="false" outlineLevel="0" collapsed="false">
      <c r="XFC557" s="103"/>
      <c r="XFD557" s="103"/>
    </row>
    <row r="563" customFormat="false" ht="13.8" hidden="false" customHeight="false" outlineLevel="0" collapsed="false">
      <c r="XFC563" s="2"/>
      <c r="XFD563" s="2"/>
    </row>
    <row r="564" customFormat="false" ht="13.8" hidden="false" customHeight="false" outlineLevel="0" collapsed="false">
      <c r="XFC564" s="2"/>
      <c r="XFD564" s="2"/>
    </row>
    <row r="565" customFormat="false" ht="13.8" hidden="false" customHeight="false" outlineLevel="0" collapsed="false">
      <c r="XFC565" s="2"/>
      <c r="XFD565" s="2"/>
    </row>
    <row r="566" customFormat="false" ht="13.8" hidden="false" customHeight="false" outlineLevel="0" collapsed="false">
      <c r="XFC566" s="2"/>
      <c r="XFD566" s="2"/>
    </row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1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73:B73"/>
    <mergeCell ref="A74:N74"/>
    <mergeCell ref="A75:B75"/>
    <mergeCell ref="C75:D75"/>
    <mergeCell ref="F75:I75"/>
    <mergeCell ref="J75:N75"/>
    <mergeCell ref="A76:B76"/>
    <mergeCell ref="C76:D76"/>
    <mergeCell ref="F76:G76"/>
    <mergeCell ref="H76:I76"/>
    <mergeCell ref="J76:K76"/>
    <mergeCell ref="L76:N76"/>
    <mergeCell ref="A77:D79"/>
    <mergeCell ref="F77:G77"/>
    <mergeCell ref="H77:I77"/>
    <mergeCell ref="J77:K77"/>
    <mergeCell ref="L77:N77"/>
    <mergeCell ref="F78:G78"/>
    <mergeCell ref="H78:I78"/>
    <mergeCell ref="J78:K78"/>
    <mergeCell ref="L78:N78"/>
  </mergeCells>
  <conditionalFormatting sqref="N20:N72">
    <cfRule type="cellIs" priority="2" operator="equal" aboveAverage="0" equalAverage="0" bottom="0" percent="0" rank="0" text="" dxfId="0">
      <formula>1</formula>
    </cfRule>
  </conditionalFormatting>
  <conditionalFormatting sqref="N20:N72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72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1" manualBreakCount="1">
    <brk id="4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M14" activeCellId="0" sqref="M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8.18"/>
    <col collapsed="false" customWidth="true" hidden="false" outlineLevel="0" max="2" min="2" style="1" width="8.83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7"/>
      <c r="B2" s="148" t="s">
        <v>144</v>
      </c>
      <c r="C2" s="148"/>
      <c r="D2" s="148"/>
      <c r="E2" s="148"/>
    </row>
    <row r="3" customFormat="false" ht="13.8" hidden="false" customHeight="false" outlineLevel="0" collapsed="false">
      <c r="B3" s="148"/>
      <c r="C3" s="148"/>
      <c r="D3" s="148"/>
      <c r="E3" s="148"/>
    </row>
    <row r="4" customFormat="false" ht="13.8" hidden="false" customHeight="false" outlineLevel="0" collapsed="false">
      <c r="B4" s="148"/>
      <c r="C4" s="148"/>
      <c r="D4" s="148"/>
      <c r="E4" s="148"/>
    </row>
    <row r="5" customFormat="false" ht="13.8" hidden="false" customHeight="false" outlineLevel="0" collapsed="false">
      <c r="B5" s="148"/>
      <c r="C5" s="148"/>
      <c r="D5" s="148"/>
      <c r="E5" s="148"/>
    </row>
    <row r="6" customFormat="false" ht="13.8" hidden="false" customHeight="false" outlineLevel="0" collapsed="false">
      <c r="B6" s="148"/>
      <c r="C6" s="148"/>
      <c r="D6" s="148"/>
      <c r="E6" s="148"/>
    </row>
    <row r="7" customFormat="false" ht="14.25" hidden="false" customHeight="true" outlineLevel="0" collapsed="false">
      <c r="B7" s="148"/>
      <c r="C7" s="148"/>
      <c r="D7" s="148"/>
      <c r="E7" s="148"/>
    </row>
    <row r="8" s="1" customFormat="true" ht="15.75" hidden="false" customHeight="true" outlineLevel="0" collapsed="false">
      <c r="B8" s="149" t="s">
        <v>145</v>
      </c>
      <c r="C8" s="149"/>
      <c r="D8" s="149"/>
      <c r="E8" s="149"/>
    </row>
    <row r="9" s="1" customFormat="true" ht="15" hidden="false" customHeight="true" outlineLevel="0" collapsed="false">
      <c r="B9" s="150" t="s">
        <v>146</v>
      </c>
      <c r="C9" s="150"/>
      <c r="D9" s="151" t="s">
        <v>2</v>
      </c>
      <c r="E9" s="151"/>
    </row>
    <row r="10" s="1" customFormat="true" ht="15" hidden="false" customHeight="true" outlineLevel="0" collapsed="false">
      <c r="B10" s="150" t="s">
        <v>147</v>
      </c>
      <c r="C10" s="150"/>
      <c r="D10" s="151"/>
      <c r="E10" s="151"/>
    </row>
    <row r="11" s="1" customFormat="true" ht="13.8" hidden="false" customHeight="false" outlineLevel="0" collapsed="false">
      <c r="B11" s="152" t="s">
        <v>17</v>
      </c>
      <c r="C11" s="153" t="s">
        <v>148</v>
      </c>
      <c r="D11" s="153" t="s">
        <v>149</v>
      </c>
      <c r="E11" s="154" t="s">
        <v>20</v>
      </c>
    </row>
    <row r="12" customFormat="false" ht="13.8" hidden="false" customHeight="false" outlineLevel="0" collapsed="false">
      <c r="B12" s="155" t="n">
        <v>1</v>
      </c>
      <c r="C12" s="156" t="str">
        <f aca="false">VLOOKUP(B12,'MEDIÇÃO 1'!$A$20:$C$73,2,0)</f>
        <v>INSTALAÇÃO DO CANTEIRO DE OBRAS</v>
      </c>
      <c r="D12" s="157"/>
      <c r="E12" s="158"/>
    </row>
    <row r="13" s="1" customFormat="true" ht="14.15" hidden="false" customHeight="false" outlineLevel="0" collapsed="false">
      <c r="B13" s="159" t="s">
        <v>28</v>
      </c>
      <c r="C13" s="160" t="str">
        <f aca="false">VLOOKUP($B13,'MEDIÇÃO 1'!$A$20:$C$72,2,0)</f>
        <v>Placa de obra nas dimensões de 2.0 x 4.0 m, padrão DER</v>
      </c>
      <c r="D13" s="161" t="str">
        <f aca="false">VLOOKUP($B13,'MEDIÇÃO 1'!$A$20:$C$72,3,0)</f>
        <v>m2</v>
      </c>
      <c r="E13" s="162" t="n">
        <f aca="false">SUM(D14)</f>
        <v>2</v>
      </c>
    </row>
    <row r="14" s="1" customFormat="true" ht="15.75" hidden="false" customHeight="true" outlineLevel="0" collapsed="false">
      <c r="B14" s="163" t="s">
        <v>150</v>
      </c>
      <c r="C14" s="163"/>
      <c r="D14" s="164" t="n">
        <v>2</v>
      </c>
      <c r="E14" s="162"/>
    </row>
    <row r="15" customFormat="false" ht="15.75" hidden="false" customHeight="true" outlineLevel="0" collapsed="false">
      <c r="B15" s="165"/>
      <c r="C15" s="165"/>
      <c r="D15" s="165"/>
      <c r="E15" s="165"/>
    </row>
    <row r="16" customFormat="false" ht="15.75" hidden="false" customHeight="true" outlineLevel="0" collapsed="false">
      <c r="B16" s="155" t="n">
        <v>2</v>
      </c>
      <c r="C16" s="156" t="str">
        <f aca="false">VLOOKUP(B16,'MEDIÇÃO 1'!$A$20:$C$73,2,0)</f>
        <v>SERVIÇOS PRELIMINARES</v>
      </c>
      <c r="D16" s="157"/>
      <c r="E16" s="158"/>
    </row>
    <row r="17" s="1" customFormat="true" ht="15.75" hidden="false" customHeight="true" outlineLevel="0" collapsed="false">
      <c r="B17" s="159" t="s">
        <v>35</v>
      </c>
      <c r="C17" s="160" t="str">
        <f aca="false">VLOOKUP($B17,'MEDIÇÃO 1'!$A$20:$C$72,2,0)</f>
        <v>Demolição de alvenaria</v>
      </c>
      <c r="D17" s="161" t="str">
        <f aca="false">VLOOKUP($B17,'MEDIÇÃO 1'!$A$20:$C$72,3,0)</f>
        <v>m3</v>
      </c>
      <c r="E17" s="162" t="n">
        <f aca="false">SUM(D18)</f>
        <v>0.2</v>
      </c>
    </row>
    <row r="18" s="1" customFormat="true" ht="15.75" hidden="false" customHeight="true" outlineLevel="0" collapsed="false">
      <c r="B18" s="163" t="s">
        <v>151</v>
      </c>
      <c r="C18" s="163"/>
      <c r="D18" s="164" t="n">
        <v>0.2</v>
      </c>
      <c r="E18" s="162"/>
      <c r="G18" s="144" t="n">
        <f aca="false">1.4*0.72*0.2</f>
        <v>0.2016</v>
      </c>
    </row>
    <row r="19" s="1" customFormat="true" ht="15.75" hidden="false" customHeight="true" outlineLevel="0" collapsed="false">
      <c r="B19" s="159" t="s">
        <v>38</v>
      </c>
      <c r="C19" s="160" t="str">
        <f aca="false">VLOOKUP($B19,'MEDIÇÃO 1'!$A$20:$C$72,2,0)</f>
        <v>Lixamento de parede com pintura antiga PVA para recebimento de nova camada de tinta</v>
      </c>
      <c r="D19" s="161" t="str">
        <f aca="false">VLOOKUP($B19,'MEDIÇÃO 1'!$A$20:$C$72,3,0)</f>
        <v>m2</v>
      </c>
      <c r="E19" s="166" t="n">
        <f aca="false">SUM(D20:D23)</f>
        <v>206.34</v>
      </c>
    </row>
    <row r="20" s="1" customFormat="true" ht="26.85" hidden="false" customHeight="true" outlineLevel="0" collapsed="false">
      <c r="B20" s="163" t="s">
        <v>152</v>
      </c>
      <c r="C20" s="163"/>
      <c r="D20" s="164" t="n">
        <v>102.58</v>
      </c>
      <c r="E20" s="166"/>
    </row>
    <row r="21" s="1" customFormat="true" ht="39.55" hidden="false" customHeight="true" outlineLevel="0" collapsed="false">
      <c r="B21" s="163" t="s">
        <v>153</v>
      </c>
      <c r="C21" s="163"/>
      <c r="D21" s="164" t="n">
        <v>75.29</v>
      </c>
      <c r="E21" s="166"/>
    </row>
    <row r="22" s="1" customFormat="true" ht="26.85" hidden="false" customHeight="true" outlineLevel="0" collapsed="false">
      <c r="B22" s="163" t="s">
        <v>154</v>
      </c>
      <c r="C22" s="163"/>
      <c r="D22" s="164" t="n">
        <v>12.09</v>
      </c>
      <c r="E22" s="166"/>
    </row>
    <row r="23" s="1" customFormat="true" ht="14.15" hidden="false" customHeight="true" outlineLevel="0" collapsed="false">
      <c r="B23" s="163" t="s">
        <v>155</v>
      </c>
      <c r="C23" s="163"/>
      <c r="D23" s="164" t="n">
        <v>16.38</v>
      </c>
      <c r="E23" s="166"/>
    </row>
    <row r="24" s="1" customFormat="true" ht="15.75" hidden="false" customHeight="true" outlineLevel="0" collapsed="false">
      <c r="B24" s="159" t="s">
        <v>40</v>
      </c>
      <c r="C24" s="160" t="str">
        <f aca="false">VLOOKUP($B24,'MEDIÇÃO 1'!$A$20:$C$72,2,0)</f>
        <v>Retirada de caixas/quadros elétricos</v>
      </c>
      <c r="D24" s="161" t="str">
        <f aca="false">VLOOKUP($B24,'MEDIÇÃO 1'!$A$20:$C$72,3,0)</f>
        <v>und</v>
      </c>
      <c r="E24" s="166" t="n">
        <f aca="false">SUM(D25)</f>
        <v>1</v>
      </c>
    </row>
    <row r="25" s="1" customFormat="true" ht="15.75" hidden="false" customHeight="true" outlineLevel="0" collapsed="false">
      <c r="B25" s="163" t="s">
        <v>156</v>
      </c>
      <c r="C25" s="163"/>
      <c r="D25" s="164" t="n">
        <v>1</v>
      </c>
      <c r="E25" s="166"/>
    </row>
    <row r="26" s="1" customFormat="true" ht="15.75" hidden="false" customHeight="true" outlineLevel="0" collapsed="false">
      <c r="B26" s="159" t="s">
        <v>43</v>
      </c>
      <c r="C26" s="160" t="str">
        <f aca="false">VLOOKUP($B26,'MEDIÇÃO 1'!$A$20:$C$72,2,0)</f>
        <v>Retirada de poste de aço de 4 a 6 m</v>
      </c>
      <c r="D26" s="161" t="str">
        <f aca="false">VLOOKUP($B26,'MEDIÇÃO 1'!$A$20:$C$72,3,0)</f>
        <v>und</v>
      </c>
      <c r="E26" s="166" t="n">
        <f aca="false">SUM(D27)</f>
        <v>0</v>
      </c>
    </row>
    <row r="27" s="1" customFormat="true" ht="15.75" hidden="false" customHeight="true" outlineLevel="0" collapsed="false">
      <c r="B27" s="163" t="s">
        <v>157</v>
      </c>
      <c r="C27" s="163"/>
      <c r="D27" s="167" t="n">
        <v>0</v>
      </c>
      <c r="E27" s="166"/>
    </row>
    <row r="28" s="1" customFormat="true" ht="15.75" hidden="false" customHeight="true" outlineLevel="0" collapsed="false">
      <c r="B28" s="159" t="s">
        <v>45</v>
      </c>
      <c r="C28" s="160" t="str">
        <f aca="false">VLOOKUP($B28,'MEDIÇÃO 1'!$A$20:$C$72,2,0)</f>
        <v>Retirada de pontos elétricos (luminárias, interruptores e tomadas)</v>
      </c>
      <c r="D28" s="161" t="str">
        <f aca="false">VLOOKUP($B28,'MEDIÇÃO 1'!$A$20:$C$72,3,0)</f>
        <v>und</v>
      </c>
      <c r="E28" s="166" t="n">
        <f aca="false">SUM(D29)</f>
        <v>12</v>
      </c>
    </row>
    <row r="29" s="1" customFormat="true" ht="15.75" hidden="false" customHeight="true" outlineLevel="0" collapsed="false">
      <c r="B29" s="163" t="s">
        <v>158</v>
      </c>
      <c r="C29" s="163"/>
      <c r="D29" s="164" t="n">
        <v>12</v>
      </c>
      <c r="E29" s="166"/>
    </row>
    <row r="30" s="1" customFormat="true" ht="15.75" hidden="false" customHeight="true" outlineLevel="0" collapsed="false">
      <c r="B30" s="159" t="s">
        <v>47</v>
      </c>
      <c r="C30" s="160" t="str">
        <f aca="false">VLOOKUP($B30,'MEDIÇÃO 1'!$A$20:$C$72,2,0)</f>
        <v>Remoção de pintura antiga a óleo ou esmalte</v>
      </c>
      <c r="D30" s="161" t="str">
        <f aca="false">VLOOKUP($B30,'MEDIÇÃO 1'!$A$20:$C$72,3,0)</f>
        <v>m2</v>
      </c>
      <c r="E30" s="166" t="n">
        <f aca="false">SUM(D31:D32)</f>
        <v>228.96</v>
      </c>
    </row>
    <row r="31" s="1" customFormat="true" ht="15.75" hidden="false" customHeight="true" outlineLevel="0" collapsed="false">
      <c r="B31" s="163" t="s">
        <v>159</v>
      </c>
      <c r="C31" s="163"/>
      <c r="D31" s="164" t="n">
        <v>19.38</v>
      </c>
      <c r="E31" s="166"/>
    </row>
    <row r="32" s="1" customFormat="true" ht="15.75" hidden="false" customHeight="true" outlineLevel="0" collapsed="false">
      <c r="B32" s="163" t="s">
        <v>160</v>
      </c>
      <c r="C32" s="163"/>
      <c r="D32" s="164" t="n">
        <v>209.58</v>
      </c>
      <c r="E32" s="166"/>
    </row>
    <row r="33" s="1" customFormat="true" ht="15.75" hidden="false" customHeight="true" outlineLevel="0" collapsed="false">
      <c r="B33" s="159" t="s">
        <v>49</v>
      </c>
      <c r="C33" s="160" t="str">
        <f aca="false">VLOOKUP($B33,'MEDIÇÃO 1'!$A$20:$C$72,2,0)</f>
        <v>Lixamento manual em superfícies metálicas em obra</v>
      </c>
      <c r="D33" s="161" t="str">
        <f aca="false">VLOOKUP($B33,'MEDIÇÃO 1'!$A$20:$C$72,3,0)</f>
        <v>m2</v>
      </c>
      <c r="E33" s="166" t="n">
        <f aca="false">SUM(D34:D38)</f>
        <v>124.9</v>
      </c>
    </row>
    <row r="34" s="1" customFormat="true" ht="14.15" hidden="false" customHeight="true" outlineLevel="0" collapsed="false">
      <c r="B34" s="163" t="s">
        <v>161</v>
      </c>
      <c r="C34" s="163"/>
      <c r="D34" s="164" t="n">
        <v>61.8</v>
      </c>
      <c r="E34" s="166"/>
    </row>
    <row r="35" s="1" customFormat="true" ht="26.85" hidden="false" customHeight="true" outlineLevel="0" collapsed="false">
      <c r="B35" s="163" t="s">
        <v>162</v>
      </c>
      <c r="C35" s="163"/>
      <c r="D35" s="164" t="n">
        <v>20.1</v>
      </c>
      <c r="E35" s="166"/>
    </row>
    <row r="36" s="1" customFormat="true" ht="39.55" hidden="false" customHeight="true" outlineLevel="0" collapsed="false">
      <c r="B36" s="163" t="s">
        <v>163</v>
      </c>
      <c r="C36" s="163"/>
      <c r="D36" s="164" t="n">
        <v>39.46</v>
      </c>
      <c r="E36" s="166"/>
    </row>
    <row r="37" s="1" customFormat="true" ht="26.85" hidden="false" customHeight="true" outlineLevel="0" collapsed="false">
      <c r="B37" s="163" t="s">
        <v>164</v>
      </c>
      <c r="C37" s="163"/>
      <c r="D37" s="164" t="n">
        <v>3.54</v>
      </c>
      <c r="E37" s="166"/>
    </row>
    <row r="38" s="1" customFormat="true" ht="26.85" hidden="false" customHeight="true" outlineLevel="0" collapsed="false">
      <c r="B38" s="163" t="s">
        <v>165</v>
      </c>
      <c r="C38" s="163"/>
      <c r="D38" s="167" t="n">
        <v>0</v>
      </c>
      <c r="E38" s="166"/>
    </row>
    <row r="39" s="1" customFormat="true" ht="26.85" hidden="false" customHeight="false" outlineLevel="0" collapsed="false">
      <c r="B39" s="159" t="s">
        <v>51</v>
      </c>
      <c r="C39" s="160" t="str">
        <f aca="false">VLOOKUP($B39,'MEDIÇÃO 1'!$A$20:$C$72,2,0)</f>
        <v>Abertura e fechamento de rasgos em alvenaria, para passagem de eletroduto diâm. 1 1/4"a 2"</v>
      </c>
      <c r="D39" s="161" t="str">
        <f aca="false">VLOOKUP($B39,'MEDIÇÃO 1'!$A$20:$C$72,3,0)</f>
        <v>m</v>
      </c>
      <c r="E39" s="166" t="n">
        <f aca="false">SUM(D40)</f>
        <v>1.5</v>
      </c>
    </row>
    <row r="40" s="1" customFormat="true" ht="15.75" hidden="false" customHeight="true" outlineLevel="0" collapsed="false">
      <c r="B40" s="168" t="s">
        <v>166</v>
      </c>
      <c r="C40" s="168"/>
      <c r="D40" s="164" t="n">
        <v>1.5</v>
      </c>
      <c r="E40" s="166"/>
    </row>
    <row r="41" s="1" customFormat="true" ht="15.75" hidden="false" customHeight="true" outlineLevel="0" collapsed="false">
      <c r="B41" s="159" t="s">
        <v>54</v>
      </c>
      <c r="C41" s="160" t="str">
        <f aca="false">VLOOKUP($B41,'MEDIÇÃO 1'!$A$20:$C$72,2,0)</f>
        <v>Escavação manual em material de 1a. categoria, até 1.50 m de profundidade</v>
      </c>
      <c r="D41" s="161" t="str">
        <f aca="false">VLOOKUP($B41,'MEDIÇÃO 1'!$A$20:$C$72,3,0)</f>
        <v>m3</v>
      </c>
      <c r="E41" s="166" t="n">
        <f aca="false">SUM(D42)</f>
        <v>2.42</v>
      </c>
    </row>
    <row r="42" s="1" customFormat="true" ht="15.75" hidden="false" customHeight="true" outlineLevel="0" collapsed="false">
      <c r="B42" s="163" t="s">
        <v>167</v>
      </c>
      <c r="C42" s="163"/>
      <c r="D42" s="164" t="n">
        <v>2.42</v>
      </c>
      <c r="E42" s="166"/>
    </row>
    <row r="43" s="1" customFormat="true" ht="15.75" hidden="false" customHeight="true" outlineLevel="0" collapsed="false">
      <c r="B43" s="159" t="s">
        <v>56</v>
      </c>
      <c r="C43" s="160" t="str">
        <f aca="false">VLOOKUP($B43,'MEDIÇÃO 1'!$A$20:$C$72,2,0)</f>
        <v>Retirada de grades, gradis, alambrados, cercas e portões</v>
      </c>
      <c r="D43" s="161" t="str">
        <f aca="false">VLOOKUP($B43,'MEDIÇÃO 1'!$A$20:$C$72,3,0)</f>
        <v>m2</v>
      </c>
      <c r="E43" s="166" t="n">
        <f aca="false">SUM(D44)</f>
        <v>204.56</v>
      </c>
    </row>
    <row r="44" s="1" customFormat="true" ht="15.75" hidden="false" customHeight="true" outlineLevel="0" collapsed="false">
      <c r="B44" s="163" t="s">
        <v>168</v>
      </c>
      <c r="C44" s="163"/>
      <c r="D44" s="164" t="n">
        <v>204.56</v>
      </c>
      <c r="E44" s="166"/>
    </row>
    <row r="45" customFormat="false" ht="15.75" hidden="false" customHeight="true" outlineLevel="0" collapsed="false">
      <c r="B45" s="165"/>
      <c r="C45" s="165"/>
      <c r="D45" s="165"/>
      <c r="E45" s="165"/>
    </row>
    <row r="46" customFormat="false" ht="15.75" hidden="false" customHeight="true" outlineLevel="0" collapsed="false">
      <c r="B46" s="155" t="n">
        <v>3</v>
      </c>
      <c r="C46" s="156" t="str">
        <f aca="false">VLOOKUP(B46,'MEDIÇÃO 1'!$A$20:$C$73,2,0)</f>
        <v>INFRAESTRUTURA</v>
      </c>
      <c r="D46" s="157"/>
      <c r="E46" s="158"/>
    </row>
    <row r="47" s="1" customFormat="true" ht="26.85" hidden="false" customHeight="false" outlineLevel="0" collapsed="false">
      <c r="B47" s="159" t="s">
        <v>59</v>
      </c>
      <c r="C47" s="160" t="str">
        <f aca="false">VLOOKUP(B47,'MEDIÇÃO 1'!$A$20:$C$73,2,0)</f>
        <v>Fôrma de chapa compensada resinada 12mm, levando-se em conta a utilização 3 vezes (incluido o material, corte, montagem, escoramento e desfôrma)</v>
      </c>
      <c r="D47" s="161" t="str">
        <f aca="false">VLOOKUP(B47,'MEDIÇÃO 1'!$A:$N,3,0)</f>
        <v>m2</v>
      </c>
      <c r="E47" s="166" t="n">
        <f aca="false">SUM(D48:D49)</f>
        <v>9</v>
      </c>
    </row>
    <row r="48" s="1" customFormat="true" ht="13.8" hidden="false" customHeight="true" outlineLevel="0" collapsed="false">
      <c r="B48" s="169" t="s">
        <v>169</v>
      </c>
      <c r="C48" s="169"/>
      <c r="D48" s="164"/>
      <c r="E48" s="166" t="n">
        <f aca="false">D48</f>
        <v>0</v>
      </c>
    </row>
    <row r="49" s="1" customFormat="true" ht="13.8" hidden="false" customHeight="true" outlineLevel="0" collapsed="false">
      <c r="B49" s="163" t="s">
        <v>170</v>
      </c>
      <c r="C49" s="163"/>
      <c r="D49" s="164" t="n">
        <v>9</v>
      </c>
      <c r="E49" s="166"/>
    </row>
    <row r="50" s="1" customFormat="true" ht="26.85" hidden="false" customHeight="false" outlineLevel="0" collapsed="false">
      <c r="B50" s="159" t="s">
        <v>61</v>
      </c>
      <c r="C50" s="160" t="str">
        <f aca="false">VLOOKUP(B50,'MEDIÇÃO 1'!$A$20:$C$73,2,0)</f>
        <v>Fornecimento, preparo e aplicação de concreto Fck=25 MPa (brita 1 e 2) - (5% de perdas já incluído no custo)</v>
      </c>
      <c r="D50" s="161" t="str">
        <f aca="false">VLOOKUP(B50,'MEDIÇÃO 1'!$A:$N,3,0)</f>
        <v>m3</v>
      </c>
      <c r="E50" s="166" t="n">
        <f aca="false">SUM(D51:D52)</f>
        <v>0.56</v>
      </c>
    </row>
    <row r="51" s="1" customFormat="true" ht="13.8" hidden="false" customHeight="true" outlineLevel="0" collapsed="false">
      <c r="B51" s="169" t="s">
        <v>169</v>
      </c>
      <c r="C51" s="169"/>
      <c r="D51" s="164"/>
      <c r="E51" s="166" t="n">
        <f aca="false">D51</f>
        <v>0</v>
      </c>
    </row>
    <row r="52" s="1" customFormat="true" ht="14.15" hidden="false" customHeight="true" outlineLevel="0" collapsed="false">
      <c r="B52" s="163" t="s">
        <v>171</v>
      </c>
      <c r="C52" s="163" t="n">
        <v>0.56</v>
      </c>
      <c r="D52" s="164" t="n">
        <v>0.56</v>
      </c>
      <c r="E52" s="166"/>
    </row>
    <row r="53" s="1" customFormat="true" ht="26.85" hidden="false" customHeight="false" outlineLevel="0" collapsed="false">
      <c r="B53" s="159" t="s">
        <v>63</v>
      </c>
      <c r="C53" s="160" t="str">
        <f aca="false">VLOOKUP(B53,'MEDIÇÃO 1'!$A$20:$C$73,2,0)</f>
        <v>Fornecimento, dobragem e colocação em fôrma, de armadura CA-60 B fina, diâmetro de 4.0 a 7.0mm</v>
      </c>
      <c r="D53" s="161" t="str">
        <f aca="false">VLOOKUP(B53,'MEDIÇÃO 1'!$A:$N,3,0)</f>
        <v>kg</v>
      </c>
      <c r="E53" s="166" t="n">
        <f aca="false">SUM(D54:D56)</f>
        <v>8.5</v>
      </c>
    </row>
    <row r="54" s="1" customFormat="true" ht="13.8" hidden="false" customHeight="true" outlineLevel="0" collapsed="false">
      <c r="B54" s="169" t="s">
        <v>169</v>
      </c>
      <c r="C54" s="169"/>
      <c r="D54" s="164"/>
      <c r="E54" s="166"/>
    </row>
    <row r="55" s="1" customFormat="true" ht="26.85" hidden="false" customHeight="true" outlineLevel="0" collapsed="false">
      <c r="B55" s="163" t="s">
        <v>172</v>
      </c>
      <c r="C55" s="163" t="n">
        <v>6.66</v>
      </c>
      <c r="D55" s="164" t="n">
        <v>6.66</v>
      </c>
      <c r="E55" s="166"/>
    </row>
    <row r="56" s="1" customFormat="true" ht="26.85" hidden="false" customHeight="true" outlineLevel="0" collapsed="false">
      <c r="B56" s="170" t="s">
        <v>173</v>
      </c>
      <c r="C56" s="170" t="n">
        <v>1.84</v>
      </c>
      <c r="D56" s="164" t="n">
        <v>1.84</v>
      </c>
      <c r="E56" s="166"/>
    </row>
    <row r="57" s="1" customFormat="true" ht="26.85" hidden="false" customHeight="false" outlineLevel="0" collapsed="false">
      <c r="B57" s="159" t="s">
        <v>66</v>
      </c>
      <c r="C57" s="160" t="str">
        <f aca="false">VLOOKUP(B57,'MEDIÇÃO 1'!$A$20:$C$73,2,0)</f>
        <v>Fornecimento, dobragem e colocação em fôrma, de armadura CA-50 A média, diâmetro de 6.3 a 10.0 mm</v>
      </c>
      <c r="D57" s="161" t="str">
        <f aca="false">VLOOKUP(B57,'MEDIÇÃO 1'!$A:$N,3,0)</f>
        <v>kg</v>
      </c>
      <c r="E57" s="166" t="n">
        <f aca="false">SUM(D58:D60)</f>
        <v>33.31</v>
      </c>
    </row>
    <row r="58" s="1" customFormat="true" ht="13.8" hidden="false" customHeight="true" outlineLevel="0" collapsed="false">
      <c r="B58" s="169" t="s">
        <v>169</v>
      </c>
      <c r="C58" s="169"/>
      <c r="D58" s="164"/>
      <c r="E58" s="166"/>
    </row>
    <row r="59" s="1" customFormat="true" ht="13.8" hidden="false" customHeight="true" outlineLevel="0" collapsed="false">
      <c r="B59" s="163" t="s">
        <v>174</v>
      </c>
      <c r="C59" s="163" t="n">
        <v>25.91</v>
      </c>
      <c r="D59" s="164" t="n">
        <v>25.91</v>
      </c>
      <c r="E59" s="166"/>
    </row>
    <row r="60" s="1" customFormat="true" ht="13.8" hidden="false" customHeight="true" outlineLevel="0" collapsed="false">
      <c r="B60" s="163" t="s">
        <v>175</v>
      </c>
      <c r="C60" s="163" t="n">
        <v>7.4</v>
      </c>
      <c r="D60" s="164" t="n">
        <v>7.4</v>
      </c>
      <c r="E60" s="166"/>
    </row>
    <row r="61" s="1" customFormat="true" ht="13.8" hidden="false" customHeight="false" outlineLevel="0" collapsed="false">
      <c r="B61" s="171"/>
      <c r="C61" s="171"/>
      <c r="D61" s="171"/>
      <c r="E61" s="171"/>
    </row>
    <row r="62" customFormat="false" ht="13.8" hidden="false" customHeight="false" outlineLevel="0" collapsed="false">
      <c r="B62" s="155" t="n">
        <v>4</v>
      </c>
      <c r="C62" s="156" t="str">
        <f aca="false">VLOOKUP(B62,'MEDIÇÃO 1'!$A$20:$C$73,2,0)</f>
        <v>PAREDES E PAINÉIS</v>
      </c>
      <c r="D62" s="157"/>
      <c r="E62" s="158"/>
    </row>
    <row r="63" s="1" customFormat="true" ht="26.85" hidden="false" customHeight="false" outlineLevel="0" collapsed="false">
      <c r="B63" s="159" t="s">
        <v>69</v>
      </c>
      <c r="C63" s="160" t="str">
        <f aca="false">VLOOKUP(B63,'MEDIÇÃO 1'!$A$20:$C$73,2,0)</f>
        <v>Chapisco de argamassa de cimento e areia média ou grossa lavada, no traço 1:3, espessura 5 mm</v>
      </c>
      <c r="D63" s="161" t="str">
        <f aca="false">VLOOKUP(B63,'MEDIÇÃO 1'!$A:$N,3,0)</f>
        <v>m2</v>
      </c>
      <c r="E63" s="166" t="n">
        <f aca="false">SUM(D64)</f>
        <v>3.5</v>
      </c>
    </row>
    <row r="64" s="1" customFormat="true" ht="13.8" hidden="false" customHeight="true" outlineLevel="0" collapsed="false">
      <c r="B64" s="163" t="s">
        <v>176</v>
      </c>
      <c r="C64" s="163"/>
      <c r="D64" s="164" t="n">
        <v>3.5</v>
      </c>
      <c r="E64" s="166"/>
    </row>
    <row r="65" s="1" customFormat="true" ht="26.85" hidden="false" customHeight="false" outlineLevel="0" collapsed="false">
      <c r="B65" s="159" t="s">
        <v>71</v>
      </c>
      <c r="C65" s="160" t="str">
        <f aca="false">VLOOKUP(B65,'MEDIÇÃO 1'!$A$20:$C$73,2,0)</f>
        <v>Reboco de argamassa de cimento, cal hidratada CH1 e areia média ou grossa lavada no traço 1:0.5:6, espessura 5mm</v>
      </c>
      <c r="D65" s="161" t="str">
        <f aca="false">VLOOKUP(B65,'MEDIÇÃO 1'!$A:$N,3,0)</f>
        <v>m2</v>
      </c>
      <c r="E65" s="166" t="n">
        <f aca="false">SUM(D66:D66)</f>
        <v>3.5</v>
      </c>
    </row>
    <row r="66" s="1" customFormat="true" ht="13.8" hidden="false" customHeight="true" outlineLevel="0" collapsed="false">
      <c r="B66" s="163" t="s">
        <v>176</v>
      </c>
      <c r="C66" s="163"/>
      <c r="D66" s="164" t="n">
        <v>3.5</v>
      </c>
      <c r="E66" s="166" t="n">
        <f aca="false">D66</f>
        <v>3.5</v>
      </c>
    </row>
    <row r="67" customFormat="false" ht="13.8" hidden="false" customHeight="false" outlineLevel="0" collapsed="false">
      <c r="B67" s="172"/>
      <c r="C67" s="172"/>
      <c r="D67" s="172"/>
      <c r="E67" s="172"/>
    </row>
    <row r="68" customFormat="false" ht="13.8" hidden="false" customHeight="false" outlineLevel="0" collapsed="false">
      <c r="B68" s="155" t="s">
        <v>76</v>
      </c>
      <c r="C68" s="156" t="str">
        <f aca="false">VLOOKUP(B68,'MEDIÇÃO 1'!$A$20:$C$73,2,0)</f>
        <v>QUADRA DE ESPORTES</v>
      </c>
      <c r="D68" s="157"/>
      <c r="E68" s="158"/>
    </row>
    <row r="69" s="1" customFormat="true" ht="26.85" hidden="false" customHeight="false" outlineLevel="0" collapsed="false">
      <c r="B69" s="159" t="s">
        <v>78</v>
      </c>
      <c r="C69" s="160" t="str">
        <f aca="false">VLOOKUP(B69,'MEDIÇÃO 1'!$A$20:$C$73,2,0)</f>
        <v>Pintura à base de epoxi, marcas de referência Suvinil, Coral ou Novacor, em faixas com largura de 5cm, para demarcação de quadras de esportes</v>
      </c>
      <c r="D69" s="161" t="str">
        <f aca="false">VLOOKUP(B69,'MEDIÇÃO 1'!$A:$N,3,0)</f>
        <v>m</v>
      </c>
      <c r="E69" s="166" t="n">
        <f aca="false">SUM(D70:D73)</f>
        <v>202.82</v>
      </c>
    </row>
    <row r="70" s="1" customFormat="true" ht="26.85" hidden="false" customHeight="true" outlineLevel="0" collapsed="false">
      <c r="B70" s="163" t="s">
        <v>177</v>
      </c>
      <c r="C70" s="163"/>
      <c r="D70" s="164" t="n">
        <v>92.98</v>
      </c>
      <c r="E70" s="166"/>
    </row>
    <row r="71" s="1" customFormat="true" ht="13.8" hidden="false" customHeight="true" outlineLevel="0" collapsed="false">
      <c r="B71" s="163" t="s">
        <v>178</v>
      </c>
      <c r="C71" s="163"/>
      <c r="D71" s="164" t="n">
        <v>72.2</v>
      </c>
      <c r="E71" s="166"/>
    </row>
    <row r="72" s="1" customFormat="true" ht="13.8" hidden="false" customHeight="true" outlineLevel="0" collapsed="false">
      <c r="B72" s="163" t="s">
        <v>179</v>
      </c>
      <c r="C72" s="163"/>
      <c r="D72" s="164" t="n">
        <v>16.4</v>
      </c>
      <c r="E72" s="166"/>
    </row>
    <row r="73" s="1" customFormat="true" ht="13.8" hidden="false" customHeight="true" outlineLevel="0" collapsed="false">
      <c r="B73" s="163" t="s">
        <v>180</v>
      </c>
      <c r="C73" s="163"/>
      <c r="D73" s="164" t="n">
        <v>21.24</v>
      </c>
      <c r="E73" s="166"/>
    </row>
    <row r="74" s="1" customFormat="true" ht="26.85" hidden="false" customHeight="false" outlineLevel="0" collapsed="false">
      <c r="B74" s="159" t="s">
        <v>80</v>
      </c>
      <c r="C74" s="160" t="str">
        <f aca="false">VLOOKUP(B74,'MEDIÇÃO 1'!$A$20:$C$73,2,0)</f>
        <v>Pintura a base de epoxi, marcas de referência Suvinil, Coral ou Novacor, em faixas largura de 8cm para demarcação de quadra de esportes</v>
      </c>
      <c r="D74" s="161" t="str">
        <f aca="false">VLOOKUP(B74,'MEDIÇÃO 1'!$A:$N,3,0)</f>
        <v>m</v>
      </c>
      <c r="E74" s="166" t="n">
        <f aca="false">SUM(D75:D75)</f>
        <v>115.46</v>
      </c>
    </row>
    <row r="75" s="1" customFormat="true" ht="13.8" hidden="false" customHeight="true" outlineLevel="0" collapsed="false">
      <c r="B75" s="163" t="s">
        <v>181</v>
      </c>
      <c r="C75" s="163"/>
      <c r="D75" s="164" t="n">
        <v>115.46</v>
      </c>
      <c r="E75" s="166"/>
    </row>
    <row r="76" s="1" customFormat="true" ht="26.85" hidden="false" customHeight="false" outlineLevel="0" collapsed="false">
      <c r="B76" s="159" t="s">
        <v>82</v>
      </c>
      <c r="C76" s="160" t="str">
        <f aca="false">VLOOKUP(B76,'MEDIÇÃO 1'!$A$20:$C$73,2,0)</f>
        <v>Pintura com tinta à base de resinas acrílicas, marcas de referencia Suvinil, Coral ou Novacor, sobre piso de concreto a duas demãos</v>
      </c>
      <c r="D76" s="161" t="str">
        <f aca="false">VLOOKUP(B76,'MEDIÇÃO 1'!$A:$N,3,0)</f>
        <v>m2</v>
      </c>
      <c r="E76" s="166" t="n">
        <f aca="false">SUM(D77:D79)</f>
        <v>523.96</v>
      </c>
    </row>
    <row r="77" s="1" customFormat="true" ht="13.8" hidden="false" customHeight="true" outlineLevel="0" collapsed="false">
      <c r="B77" s="163" t="s">
        <v>182</v>
      </c>
      <c r="C77" s="163"/>
      <c r="D77" s="164" t="n">
        <v>144.55</v>
      </c>
      <c r="E77" s="166"/>
    </row>
    <row r="78" s="1" customFormat="true" ht="13.8" hidden="false" customHeight="true" outlineLevel="0" collapsed="false">
      <c r="B78" s="163" t="s">
        <v>183</v>
      </c>
      <c r="C78" s="163"/>
      <c r="D78" s="164" t="n">
        <v>155.8</v>
      </c>
      <c r="E78" s="166"/>
    </row>
    <row r="79" s="1" customFormat="true" ht="13.8" hidden="false" customHeight="true" outlineLevel="0" collapsed="false">
      <c r="B79" s="163" t="s">
        <v>184</v>
      </c>
      <c r="C79" s="163"/>
      <c r="D79" s="164" t="n">
        <v>223.61</v>
      </c>
      <c r="E79" s="166"/>
    </row>
    <row r="80" s="1" customFormat="true" ht="26.85" hidden="false" customHeight="false" outlineLevel="0" collapsed="false">
      <c r="B80" s="159" t="s">
        <v>84</v>
      </c>
      <c r="C80" s="160" t="str">
        <f aca="false">VLOOKUP(B80,'MEDIÇÃO 1'!$A$20:$C$73,2,0)</f>
        <v>Placa de sinalização de segurança CODIGO 14 - 315/158(NBR 13.434); CÓDIGO S3(NT 14/2010-ES) ("SAIDA DE EMERGÊNCIA" - seta vertical)</v>
      </c>
      <c r="D80" s="161" t="str">
        <f aca="false">VLOOKUP(B80,'MEDIÇÃO 1'!$A:$N,3,0)</f>
        <v>und</v>
      </c>
      <c r="E80" s="166" t="n">
        <f aca="false">SUM(D81:D81)</f>
        <v>0</v>
      </c>
    </row>
    <row r="81" s="1" customFormat="true" ht="13.8" hidden="false" customHeight="true" outlineLevel="0" collapsed="false">
      <c r="B81" s="163" t="s">
        <v>185</v>
      </c>
      <c r="C81" s="163"/>
      <c r="D81" s="164" t="n">
        <v>0</v>
      </c>
      <c r="E81" s="166"/>
    </row>
    <row r="82" s="1" customFormat="true" ht="14.15" hidden="false" customHeight="false" outlineLevel="0" collapsed="false">
      <c r="B82" s="159" t="s">
        <v>86</v>
      </c>
      <c r="C82" s="160" t="str">
        <f aca="false">VLOOKUP(B82,'MEDIÇÃO 1'!$A$20:$C$73,2,0)</f>
        <v>Rede para futebol de salão</v>
      </c>
      <c r="D82" s="161" t="str">
        <f aca="false">VLOOKUP(B82,'MEDIÇÃO 1'!$A:$N,3,0)</f>
        <v>und</v>
      </c>
      <c r="E82" s="166" t="n">
        <f aca="false">SUM(D83:D83)</f>
        <v>2</v>
      </c>
    </row>
    <row r="83" s="1" customFormat="true" ht="14.15" hidden="false" customHeight="true" outlineLevel="0" collapsed="false">
      <c r="B83" s="163" t="s">
        <v>186</v>
      </c>
      <c r="C83" s="163"/>
      <c r="D83" s="164" t="n">
        <v>2</v>
      </c>
      <c r="E83" s="166"/>
    </row>
    <row r="84" s="1" customFormat="true" ht="14.15" hidden="false" customHeight="false" outlineLevel="0" collapsed="false">
      <c r="B84" s="159" t="s">
        <v>88</v>
      </c>
      <c r="C84" s="160" t="str">
        <f aca="false">VLOOKUP(B84,'MEDIÇÃO 1'!$A$20:$C$73,2,0)</f>
        <v>Trinco redondo vertical ferro galvanizado 15cm</v>
      </c>
      <c r="D84" s="161" t="str">
        <f aca="false">VLOOKUP(B84,'MEDIÇÃO 1'!$A:$N,3,0)</f>
        <v>un</v>
      </c>
      <c r="E84" s="166" t="n">
        <f aca="false">SUM(D85:D85)</f>
        <v>1</v>
      </c>
    </row>
    <row r="85" s="1" customFormat="true" ht="14.15" hidden="false" customHeight="true" outlineLevel="0" collapsed="false">
      <c r="B85" s="163" t="s">
        <v>187</v>
      </c>
      <c r="C85" s="163"/>
      <c r="D85" s="164" t="n">
        <v>1</v>
      </c>
      <c r="E85" s="166"/>
    </row>
    <row r="86" s="1" customFormat="true" ht="14.15" hidden="false" customHeight="false" outlineLevel="0" collapsed="false">
      <c r="B86" s="159" t="s">
        <v>91</v>
      </c>
      <c r="C86" s="160" t="str">
        <f aca="false">VLOOKUP(B86,'MEDIÇÃO 1'!$A$20:$C$73,2,0)</f>
        <v>Reinstalação de alambrado de quadra poliesportiva</v>
      </c>
      <c r="D86" s="161" t="str">
        <f aca="false">VLOOKUP(B86,'MEDIÇÃO 1'!$A:$N,3,0)</f>
        <v>m2</v>
      </c>
      <c r="E86" s="166" t="n">
        <f aca="false">SUM(D87:D87)</f>
        <v>204.56</v>
      </c>
    </row>
    <row r="87" s="1" customFormat="true" ht="14.15" hidden="false" customHeight="true" outlineLevel="0" collapsed="false">
      <c r="B87" s="163" t="s">
        <v>188</v>
      </c>
      <c r="C87" s="163"/>
      <c r="D87" s="164" t="n">
        <v>204.56</v>
      </c>
      <c r="E87" s="166"/>
    </row>
    <row r="88" s="1" customFormat="true" ht="14.15" hidden="false" customHeight="false" outlineLevel="0" collapsed="false">
      <c r="B88" s="159" t="s">
        <v>93</v>
      </c>
      <c r="C88" s="160" t="str">
        <f aca="false">VLOOKUP(B88,'MEDIÇÃO 1'!$A$20:$C$73,2,0)</f>
        <v>Tabela de basquete de madeira, com aro, inclusive colocação</v>
      </c>
      <c r="D88" s="161" t="str">
        <f aca="false">VLOOKUP(B88,'MEDIÇÃO 1'!$A:$N,3,0)</f>
        <v>und</v>
      </c>
      <c r="E88" s="166" t="n">
        <f aca="false">SUM(D89:D89)</f>
        <v>2</v>
      </c>
    </row>
    <row r="89" s="1" customFormat="true" ht="14.15" hidden="false" customHeight="true" outlineLevel="0" collapsed="false">
      <c r="B89" s="163" t="s">
        <v>186</v>
      </c>
      <c r="C89" s="163"/>
      <c r="D89" s="164" t="n">
        <v>2</v>
      </c>
      <c r="E89" s="166"/>
    </row>
    <row r="90" s="1" customFormat="true" ht="26.85" hidden="false" customHeight="false" outlineLevel="0" collapsed="false">
      <c r="B90" s="159" t="s">
        <v>95</v>
      </c>
      <c r="C90" s="160" t="str">
        <f aca="false">VLOOKUP(B90,'MEDIÇÃO 1'!$A$20:$C$73,2,0)</f>
        <v>Trave para futebol de salão de tubo de ferro galvanizado 3", com recuo, removível, dimensões oficiais 3x2m</v>
      </c>
      <c r="D90" s="161" t="str">
        <f aca="false">VLOOKUP(B90,'MEDIÇÃO 1'!$A:$N,3,0)</f>
        <v>und</v>
      </c>
      <c r="E90" s="166" t="n">
        <f aca="false">SUM(D91:D93)</f>
        <v>2</v>
      </c>
    </row>
    <row r="91" s="1" customFormat="true" ht="13.8" hidden="false" customHeight="true" outlineLevel="0" collapsed="false">
      <c r="B91" s="163" t="s">
        <v>186</v>
      </c>
      <c r="C91" s="163"/>
      <c r="D91" s="164" t="n">
        <v>2</v>
      </c>
      <c r="E91" s="166"/>
    </row>
    <row r="92" customFormat="false" ht="13.8" hidden="false" customHeight="false" outlineLevel="0" collapsed="false">
      <c r="B92" s="172"/>
      <c r="C92" s="172"/>
      <c r="D92" s="172"/>
      <c r="E92" s="172"/>
    </row>
    <row r="93" customFormat="false" ht="13.8" hidden="false" customHeight="false" outlineLevel="0" collapsed="false">
      <c r="B93" s="155" t="n">
        <v>7</v>
      </c>
      <c r="C93" s="156" t="str">
        <f aca="false">VLOOKUP(B93,'MEDIÇÃO 1'!$A$20:$C$73,2,0)</f>
        <v>INSTALAÇÕES ELÉTRICAS</v>
      </c>
      <c r="D93" s="157"/>
      <c r="E93" s="158"/>
    </row>
    <row r="94" s="1" customFormat="true" ht="39.55" hidden="false" customHeight="false" outlineLevel="0" collapsed="false">
      <c r="B94" s="159" t="s">
        <v>100</v>
      </c>
      <c r="C94" s="160" t="str">
        <f aca="false">VLOOKUP(B94,'MEDIÇÃO 1'!$A$20:$C$73,2,0)</f>
        <v>Mureta de medição utilizando arg. cimento, cal e areia, dimensões 1100x2000x200mm, com pilares e cintas, revestido com chapisco e reboco, inclusive pintura emassamento e pintura acrílica a três demãos, exclusive cobertura</v>
      </c>
      <c r="D94" s="161" t="str">
        <f aca="false">VLOOKUP(B94,'MEDIÇÃO 1'!$A:$N,3,0)</f>
        <v>und</v>
      </c>
      <c r="E94" s="166" t="n">
        <f aca="false">SUM(D95:D95)</f>
        <v>1</v>
      </c>
    </row>
    <row r="95" s="1" customFormat="true" ht="13.8" hidden="false" customHeight="true" outlineLevel="0" collapsed="false">
      <c r="B95" s="163" t="s">
        <v>189</v>
      </c>
      <c r="C95" s="163"/>
      <c r="D95" s="164" t="n">
        <v>1</v>
      </c>
      <c r="E95" s="166"/>
    </row>
    <row r="96" s="1" customFormat="true" ht="26.85" hidden="false" customHeight="false" outlineLevel="0" collapsed="false">
      <c r="B96" s="159" t="s">
        <v>102</v>
      </c>
      <c r="C96" s="160" t="str">
        <f aca="false">VLOOKUP(B96,'MEDIÇÃO 1'!$A$20:$C$73,2,0)</f>
        <v>Padrão de entrada de energia elétrica, trifásico, entrada aérea, a 4 fios, carga instalada em muro de 57001 até 75000W - 220/127V</v>
      </c>
      <c r="D96" s="161" t="str">
        <f aca="false">VLOOKUP(B96,'MEDIÇÃO 1'!$A:$N,3,0)</f>
        <v>und</v>
      </c>
      <c r="E96" s="166" t="n">
        <f aca="false">SUM(D97:D97)</f>
        <v>1</v>
      </c>
    </row>
    <row r="97" s="1" customFormat="true" ht="13.8" hidden="false" customHeight="true" outlineLevel="0" collapsed="false">
      <c r="B97" s="163" t="s">
        <v>156</v>
      </c>
      <c r="C97" s="163"/>
      <c r="D97" s="164" t="n">
        <v>1</v>
      </c>
      <c r="E97" s="166"/>
    </row>
    <row r="98" s="1" customFormat="true" ht="13.8" hidden="false" customHeight="false" outlineLevel="0" collapsed="false">
      <c r="B98" s="159" t="s">
        <v>104</v>
      </c>
      <c r="C98" s="160" t="str">
        <f aca="false">VLOOKUP(B98,'MEDIÇÃO 1'!$A$20:$C$73,2,0)</f>
        <v>Quadro de distribuição de energia, de embutir, com 18 divisões modulares, com barramento</v>
      </c>
      <c r="D98" s="161" t="str">
        <f aca="false">VLOOKUP(B98,'MEDIÇÃO 1'!$A:$N,3,0)</f>
        <v>und</v>
      </c>
      <c r="E98" s="166" t="n">
        <f aca="false">SUM(D99:D99)</f>
        <v>1</v>
      </c>
    </row>
    <row r="99" s="1" customFormat="true" ht="13.8" hidden="false" customHeight="true" outlineLevel="0" collapsed="false">
      <c r="B99" s="163" t="s">
        <v>156</v>
      </c>
      <c r="C99" s="163"/>
      <c r="D99" s="164" t="n">
        <v>1</v>
      </c>
      <c r="E99" s="166"/>
    </row>
    <row r="100" s="1" customFormat="true" ht="13.8" hidden="false" customHeight="false" outlineLevel="0" collapsed="false">
      <c r="B100" s="159" t="s">
        <v>106</v>
      </c>
      <c r="C100" s="160" t="str">
        <f aca="false">VLOOKUP(B100,'MEDIÇÃO 1'!$A$20:$C$73,2,0)</f>
        <v>Quadro de distribuição de energia, de embutir, com 32 divisões modulares, com barramento</v>
      </c>
      <c r="D100" s="161" t="str">
        <f aca="false">VLOOKUP(B100,'MEDIÇÃO 1'!$A:$N,3,0)</f>
        <v>und</v>
      </c>
      <c r="E100" s="166" t="n">
        <f aca="false">SUM(D101:D101)</f>
        <v>1</v>
      </c>
    </row>
    <row r="101" s="1" customFormat="true" ht="13.8" hidden="false" customHeight="true" outlineLevel="0" collapsed="false">
      <c r="B101" s="163" t="s">
        <v>156</v>
      </c>
      <c r="C101" s="163"/>
      <c r="D101" s="164" t="n">
        <v>1</v>
      </c>
      <c r="E101" s="166"/>
    </row>
    <row r="102" s="1" customFormat="true" ht="13.8" hidden="false" customHeight="false" outlineLevel="0" collapsed="false">
      <c r="B102" s="159" t="s">
        <v>108</v>
      </c>
      <c r="C102" s="160" t="str">
        <f aca="false">VLOOKUP(B102,'MEDIÇÃO 1'!$A$20:$C$73,2,0)</f>
        <v>Refletor Slim LED 200W de potência, branco Frio, 6500k, Bivolt</v>
      </c>
      <c r="D102" s="161" t="str">
        <f aca="false">VLOOKUP(B102,'MEDIÇÃO 1'!$A:$N,3,0)</f>
        <v>un</v>
      </c>
      <c r="E102" s="166" t="n">
        <f aca="false">SUM(D103:D103)</f>
        <v>12</v>
      </c>
    </row>
    <row r="103" s="1" customFormat="true" ht="13.8" hidden="false" customHeight="true" outlineLevel="0" collapsed="false">
      <c r="B103" s="163" t="s">
        <v>190</v>
      </c>
      <c r="C103" s="163"/>
      <c r="D103" s="164" t="n">
        <v>12</v>
      </c>
      <c r="E103" s="166"/>
    </row>
    <row r="104" s="1" customFormat="true" ht="39.55" hidden="false" customHeight="false" outlineLevel="0" collapsed="false">
      <c r="B104" s="159" t="s">
        <v>110</v>
      </c>
      <c r="C104" s="160" t="str">
        <f aca="false">VLOOKUP(B104,'MEDIÇÃO 1'!$A$20:$C$73,2,0)</f>
        <v>Caixa de inspeção de alvenaria de blocos cerâmicos 10 furos 10x20x20cm dimensões de 30x30x60cm, com revestimento interno em chapisco e reboco, tampa de concreto esp.5cm e lastro de brita 5 cm</v>
      </c>
      <c r="D104" s="161" t="str">
        <f aca="false">VLOOKUP(B104,'MEDIÇÃO 1'!$A:$N,3,0)</f>
        <v>und</v>
      </c>
      <c r="E104" s="166" t="n">
        <f aca="false">SUM(D105:D105)</f>
        <v>2</v>
      </c>
    </row>
    <row r="105" s="1" customFormat="true" ht="13.8" hidden="false" customHeight="true" outlineLevel="0" collapsed="false">
      <c r="B105" s="163" t="s">
        <v>186</v>
      </c>
      <c r="C105" s="163"/>
      <c r="D105" s="164" t="n">
        <v>2</v>
      </c>
      <c r="E105" s="166"/>
    </row>
    <row r="106" s="1" customFormat="true" ht="26.85" hidden="false" customHeight="false" outlineLevel="0" collapsed="false">
      <c r="B106" s="159" t="s">
        <v>112</v>
      </c>
      <c r="C106" s="160" t="str">
        <f aca="false">VLOOKUP(B106,'MEDIÇÃO 1'!$A$20:$C$73,2,0)</f>
        <v>Eletroduto PEAD parede simples, corrugado, cor preta, diâmetro 2", referencia Kanaflex, Plastibras ou equivalente</v>
      </c>
      <c r="D106" s="161" t="str">
        <f aca="false">VLOOKUP(B106,'MEDIÇÃO 1'!$A:$N,3,0)</f>
        <v>m</v>
      </c>
      <c r="E106" s="166" t="n">
        <f aca="false">SUM(D107:D107)</f>
        <v>27.8</v>
      </c>
    </row>
    <row r="107" s="1" customFormat="true" ht="13.8" hidden="false" customHeight="true" outlineLevel="0" collapsed="false">
      <c r="B107" s="163" t="s">
        <v>191</v>
      </c>
      <c r="C107" s="163"/>
      <c r="D107" s="164" t="n">
        <v>27.8</v>
      </c>
      <c r="E107" s="166"/>
      <c r="G107" s="1" t="n">
        <f aca="false">20+5+0.9+1+4*0.15+0.15*2</f>
        <v>27.8</v>
      </c>
    </row>
    <row r="108" s="1" customFormat="true" ht="13.8" hidden="false" customHeight="false" outlineLevel="0" collapsed="false">
      <c r="B108" s="159" t="s">
        <v>114</v>
      </c>
      <c r="C108" s="160" t="str">
        <f aca="false">VLOOKUP(B108,'MEDIÇÃO 1'!$A$20:$C$73,2,0)</f>
        <v>Caixa de embutir marca de referência Tigreflex, 4x4"</v>
      </c>
      <c r="D108" s="161" t="str">
        <f aca="false">VLOOKUP(B108,'MEDIÇÃO 1'!$A:$N,3,0)</f>
        <v>und</v>
      </c>
      <c r="E108" s="166" t="n">
        <f aca="false">SUM(D109:D109)</f>
        <v>1</v>
      </c>
    </row>
    <row r="109" s="1" customFormat="true" ht="13.8" hidden="false" customHeight="true" outlineLevel="0" collapsed="false">
      <c r="B109" s="163" t="s">
        <v>156</v>
      </c>
      <c r="C109" s="163"/>
      <c r="D109" s="164" t="n">
        <v>1</v>
      </c>
      <c r="E109" s="166"/>
    </row>
    <row r="110" customFormat="false" ht="13.8" hidden="false" customHeight="false" outlineLevel="0" collapsed="false">
      <c r="B110" s="165"/>
      <c r="C110" s="165"/>
      <c r="D110" s="165"/>
      <c r="E110" s="165"/>
    </row>
    <row r="111" customFormat="false" ht="13.8" hidden="false" customHeight="false" outlineLevel="0" collapsed="false">
      <c r="B111" s="155" t="n">
        <v>8</v>
      </c>
      <c r="C111" s="156" t="str">
        <f aca="false">VLOOKUP(B111,'MEDIÇÃO 1'!$A$20:$C$73,2,0)</f>
        <v>PINTURA</v>
      </c>
      <c r="D111" s="157"/>
      <c r="E111" s="158"/>
    </row>
    <row r="112" customFormat="false" ht="13.8" hidden="false" customHeight="false" outlineLevel="0" collapsed="false">
      <c r="B112" s="155" t="s">
        <v>117</v>
      </c>
      <c r="C112" s="156" t="str">
        <f aca="false">VLOOKUP(B112,'MEDIÇÃO 1'!$A$20:$C$73,2,0)</f>
        <v>SOBRE METAL</v>
      </c>
      <c r="D112" s="157"/>
      <c r="E112" s="158"/>
    </row>
    <row r="113" s="1" customFormat="true" ht="26.85" hidden="false" customHeight="false" outlineLevel="0" collapsed="false">
      <c r="B113" s="159" t="s">
        <v>119</v>
      </c>
      <c r="C113" s="160" t="str">
        <f aca="false">VLOOKUP(B113,'MEDIÇÃO 1'!$A$20:$C$73,2,0)</f>
        <v>Pintura sobre metal, aplicação manual, com duas demãos de tinta esmalte sintético, referência Suvinil, Coral ou Metalatex, inclusive uma demão de fundo anticorrosivo</v>
      </c>
      <c r="D113" s="161" t="str">
        <f aca="false">VLOOKUP(B113,'MEDIÇÃO 1'!$A:$N,3,0)</f>
        <v>m2</v>
      </c>
      <c r="E113" s="166" t="n">
        <f aca="false">SUM(D114:D118)</f>
        <v>124.9</v>
      </c>
    </row>
    <row r="114" s="1" customFormat="true" ht="14.15" hidden="false" customHeight="true" outlineLevel="0" collapsed="false">
      <c r="B114" s="163" t="s">
        <v>161</v>
      </c>
      <c r="C114" s="163"/>
      <c r="D114" s="164" t="n">
        <v>61.8</v>
      </c>
      <c r="E114" s="166"/>
    </row>
    <row r="115" s="1" customFormat="true" ht="26.85" hidden="false" customHeight="true" outlineLevel="0" collapsed="false">
      <c r="B115" s="163" t="s">
        <v>162</v>
      </c>
      <c r="C115" s="163"/>
      <c r="D115" s="164" t="n">
        <v>20.1</v>
      </c>
      <c r="E115" s="166"/>
    </row>
    <row r="116" s="1" customFormat="true" ht="39.55" hidden="false" customHeight="true" outlineLevel="0" collapsed="false">
      <c r="B116" s="163" t="s">
        <v>163</v>
      </c>
      <c r="C116" s="163"/>
      <c r="D116" s="164" t="n">
        <v>39.46</v>
      </c>
      <c r="E116" s="166"/>
    </row>
    <row r="117" s="1" customFormat="true" ht="26.85" hidden="false" customHeight="true" outlineLevel="0" collapsed="false">
      <c r="B117" s="163" t="s">
        <v>164</v>
      </c>
      <c r="C117" s="163"/>
      <c r="D117" s="164" t="n">
        <v>3.54</v>
      </c>
      <c r="E117" s="166"/>
    </row>
    <row r="118" s="1" customFormat="true" ht="26.85" hidden="false" customHeight="true" outlineLevel="0" collapsed="false">
      <c r="B118" s="163" t="s">
        <v>165</v>
      </c>
      <c r="C118" s="163"/>
      <c r="D118" s="164" t="n">
        <v>0</v>
      </c>
      <c r="E118" s="166"/>
    </row>
    <row r="119" customFormat="false" ht="13.8" hidden="false" customHeight="false" outlineLevel="0" collapsed="false">
      <c r="B119" s="155" t="s">
        <v>121</v>
      </c>
      <c r="C119" s="156" t="str">
        <f aca="false">VLOOKUP(B119,'MEDIÇÃO 1'!$A$20:$C$73,2,0)</f>
        <v>SOBRE PAREDES E FORROS</v>
      </c>
      <c r="D119" s="157"/>
      <c r="E119" s="158"/>
    </row>
    <row r="120" s="1" customFormat="true" ht="39.55" hidden="false" customHeight="false" outlineLevel="0" collapsed="false">
      <c r="B120" s="159" t="s">
        <v>123</v>
      </c>
      <c r="C120" s="160" t="str">
        <f aca="false">VLOOKUP(B120,'MEDIÇÃO 1'!$A$20:$C$73,2,0)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20" s="161" t="str">
        <f aca="false">VLOOKUP(B120,'MEDIÇÃO 1'!$A:$N,3,0)</f>
        <v>m2</v>
      </c>
      <c r="E120" s="166" t="n">
        <f aca="false">SUM(D121:D124)</f>
        <v>206.34</v>
      </c>
    </row>
    <row r="121" s="1" customFormat="true" ht="26.85" hidden="false" customHeight="true" outlineLevel="0" collapsed="false">
      <c r="B121" s="163" t="s">
        <v>152</v>
      </c>
      <c r="C121" s="163"/>
      <c r="D121" s="164" t="n">
        <v>102.58</v>
      </c>
      <c r="E121" s="166"/>
    </row>
    <row r="122" s="1" customFormat="true" ht="39.55" hidden="false" customHeight="true" outlineLevel="0" collapsed="false">
      <c r="B122" s="163" t="s">
        <v>153</v>
      </c>
      <c r="C122" s="163"/>
      <c r="D122" s="164" t="n">
        <v>75.29</v>
      </c>
      <c r="E122" s="166"/>
    </row>
    <row r="123" s="1" customFormat="true" ht="26.85" hidden="false" customHeight="true" outlineLevel="0" collapsed="false">
      <c r="B123" s="163" t="s">
        <v>154</v>
      </c>
      <c r="C123" s="163"/>
      <c r="D123" s="164" t="n">
        <v>12.09</v>
      </c>
      <c r="E123" s="166"/>
    </row>
    <row r="124" s="1" customFormat="true" ht="13.8" hidden="false" customHeight="true" outlineLevel="0" collapsed="false">
      <c r="B124" s="163" t="s">
        <v>155</v>
      </c>
      <c r="C124" s="163"/>
      <c r="D124" s="164" t="n">
        <v>16.38</v>
      </c>
      <c r="E124" s="166"/>
    </row>
    <row r="125" customFormat="false" ht="13.8" hidden="false" customHeight="false" outlineLevel="0" collapsed="false">
      <c r="B125" s="165"/>
      <c r="C125" s="165"/>
      <c r="D125" s="165"/>
      <c r="E125" s="165"/>
    </row>
    <row r="126" customFormat="false" ht="13.8" hidden="false" customHeight="false" outlineLevel="0" collapsed="false">
      <c r="B126" s="155" t="n">
        <v>9</v>
      </c>
      <c r="C126" s="156" t="str">
        <f aca="false">VLOOKUP(B126,'MEDIÇÃO 1'!$A$20:$C$73,2,0)</f>
        <v>SERVIÇOS COMPLEMENTARES</v>
      </c>
      <c r="D126" s="157"/>
      <c r="E126" s="158"/>
    </row>
    <row r="127" s="1" customFormat="true" ht="14.15" hidden="false" customHeight="false" outlineLevel="0" collapsed="false">
      <c r="B127" s="159" t="s">
        <v>126</v>
      </c>
      <c r="C127" s="160" t="str">
        <f aca="false">VLOOKUP(B127,'MEDIÇÃO 1'!$A$20:$C$73,2,0)</f>
        <v>Limpeza geral de obras (quadras, praças e jardins)</v>
      </c>
      <c r="D127" s="161" t="str">
        <f aca="false">VLOOKUP(B127,'MEDIÇÃO 1'!$A:$N,3,0)</f>
        <v>m2</v>
      </c>
      <c r="E127" s="166" t="n">
        <f aca="false">SUM(D128:D128)</f>
        <v>551.15</v>
      </c>
    </row>
    <row r="128" s="1" customFormat="true" ht="13.8" hidden="false" customHeight="true" outlineLevel="0" collapsed="false">
      <c r="B128" s="163" t="s">
        <v>192</v>
      </c>
      <c r="C128" s="163"/>
      <c r="D128" s="164" t="n">
        <v>551.15</v>
      </c>
      <c r="E128" s="166"/>
    </row>
    <row r="129" customFormat="false" ht="13.8" hidden="false" customHeight="false" outlineLevel="0" collapsed="false">
      <c r="B129" s="172"/>
      <c r="C129" s="172"/>
      <c r="D129" s="172"/>
      <c r="E129" s="172"/>
    </row>
    <row r="130" customFormat="false" ht="13.8" hidden="false" customHeight="false" outlineLevel="0" collapsed="false">
      <c r="B130" s="155" t="n">
        <v>10</v>
      </c>
      <c r="C130" s="156" t="str">
        <f aca="false">VLOOKUP(B130,'MEDIÇÃO 1'!$A$20:$C$73,2,0)</f>
        <v>ADMINISTRAÇÃO LOCAL</v>
      </c>
      <c r="D130" s="157"/>
      <c r="E130" s="158"/>
    </row>
    <row r="131" customFormat="false" ht="13.8" hidden="false" customHeight="false" outlineLevel="0" collapsed="false">
      <c r="B131" s="159" t="s">
        <v>129</v>
      </c>
      <c r="C131" s="173" t="str">
        <f aca="false">VLOOKUP(B131,'MEDIÇÃO 1'!$A$20:$C$73,2,0)</f>
        <v>Administração local</v>
      </c>
      <c r="D131" s="161" t="str">
        <f aca="false">VLOOKUP(B131,'MEDIÇÃO 1'!$A:$N,3,0)</f>
        <v>und</v>
      </c>
      <c r="E131" s="166" t="n">
        <f aca="false">SUM(D132:D132)</f>
        <v>0.94</v>
      </c>
    </row>
    <row r="132" customFormat="false" ht="13.8" hidden="false" customHeight="false" outlineLevel="0" collapsed="false">
      <c r="B132" s="174" t="s">
        <v>193</v>
      </c>
      <c r="C132" s="174"/>
      <c r="D132" s="164" t="n">
        <v>0.94</v>
      </c>
      <c r="E132" s="166"/>
    </row>
    <row r="133" customFormat="false" ht="13.8" hidden="false" customHeight="false" outlineLevel="0" collapsed="false">
      <c r="B133" s="175"/>
      <c r="C133" s="175"/>
      <c r="D133" s="175"/>
      <c r="E133" s="175"/>
    </row>
    <row r="134" customFormat="false" ht="13.8" hidden="false" customHeight="false" outlineLevel="0" collapsed="false"/>
    <row r="135" customFormat="false" ht="13.8" hidden="false" customHeight="false" outlineLevel="0" collapsed="false"/>
    <row r="136" customFormat="false" ht="13.8" hidden="false" customHeight="false" outlineLevel="0" collapsed="false"/>
    <row r="137" customFormat="false" ht="13.8" hidden="false" customHeight="false" outlineLevel="0" collapsed="false"/>
    <row r="138" customFormat="false" ht="13.8" hidden="false" customHeight="false" outlineLevel="0" collapsed="false">
      <c r="C138" s="134" t="s">
        <v>194</v>
      </c>
    </row>
    <row r="139" customFormat="false" ht="13.8" hidden="false" customHeight="false" outlineLevel="0" collapsed="false">
      <c r="C139" s="176" t="s">
        <v>195</v>
      </c>
    </row>
    <row r="140" customFormat="false" ht="13.8" hidden="false" customHeight="false" outlineLevel="0" collapsed="false">
      <c r="C140" s="177" t="s">
        <v>141</v>
      </c>
    </row>
    <row r="141" customFormat="false" ht="13.8" hidden="false" customHeight="false" outlineLevel="0" collapsed="false">
      <c r="C141" s="177" t="s">
        <v>196</v>
      </c>
    </row>
    <row r="142" customFormat="false" ht="13.8" hidden="false" customHeight="false" outlineLevel="0" collapsed="false">
      <c r="C142" s="177" t="s">
        <v>143</v>
      </c>
    </row>
    <row r="1048576" customFormat="false" ht="12.8" hidden="false" customHeight="false" outlineLevel="0" collapsed="false"/>
  </sheetData>
  <mergeCells count="116">
    <mergeCell ref="B2:E7"/>
    <mergeCell ref="B8:E8"/>
    <mergeCell ref="B9:C9"/>
    <mergeCell ref="D9:E10"/>
    <mergeCell ref="B10:C10"/>
    <mergeCell ref="E13:E14"/>
    <mergeCell ref="B14:C14"/>
    <mergeCell ref="B15:E15"/>
    <mergeCell ref="E17:E18"/>
    <mergeCell ref="B18:C18"/>
    <mergeCell ref="E19:E23"/>
    <mergeCell ref="B20:C20"/>
    <mergeCell ref="B21:C21"/>
    <mergeCell ref="B22:C22"/>
    <mergeCell ref="B23:C23"/>
    <mergeCell ref="E24:E25"/>
    <mergeCell ref="B25:C25"/>
    <mergeCell ref="E26:E27"/>
    <mergeCell ref="B27:C27"/>
    <mergeCell ref="E28:E29"/>
    <mergeCell ref="B29:C29"/>
    <mergeCell ref="E30:E32"/>
    <mergeCell ref="B31:C31"/>
    <mergeCell ref="B32:C32"/>
    <mergeCell ref="E33:E38"/>
    <mergeCell ref="B34:C34"/>
    <mergeCell ref="B35:C35"/>
    <mergeCell ref="B36:C36"/>
    <mergeCell ref="B37:C37"/>
    <mergeCell ref="B38:C38"/>
    <mergeCell ref="E39:E40"/>
    <mergeCell ref="B40:C40"/>
    <mergeCell ref="E41:E42"/>
    <mergeCell ref="B42:C42"/>
    <mergeCell ref="E43:E44"/>
    <mergeCell ref="B44:C44"/>
    <mergeCell ref="B45:E45"/>
    <mergeCell ref="E47:E49"/>
    <mergeCell ref="B48:C48"/>
    <mergeCell ref="B49:C49"/>
    <mergeCell ref="E50:E52"/>
    <mergeCell ref="B51:C51"/>
    <mergeCell ref="B52:C52"/>
    <mergeCell ref="E53:E56"/>
    <mergeCell ref="B54:C54"/>
    <mergeCell ref="B55:C55"/>
    <mergeCell ref="B56:C56"/>
    <mergeCell ref="E57:E60"/>
    <mergeCell ref="B58:C58"/>
    <mergeCell ref="B59:C59"/>
    <mergeCell ref="B60:C60"/>
    <mergeCell ref="B61:E61"/>
    <mergeCell ref="E63:E64"/>
    <mergeCell ref="B64:C64"/>
    <mergeCell ref="E65:E66"/>
    <mergeCell ref="B66:C66"/>
    <mergeCell ref="B67:E67"/>
    <mergeCell ref="E69:E73"/>
    <mergeCell ref="B70:C70"/>
    <mergeCell ref="B71:C71"/>
    <mergeCell ref="B72:C72"/>
    <mergeCell ref="B73:C73"/>
    <mergeCell ref="E74:E75"/>
    <mergeCell ref="B75:C75"/>
    <mergeCell ref="E76:E79"/>
    <mergeCell ref="B77:C77"/>
    <mergeCell ref="B78:C78"/>
    <mergeCell ref="B79:C79"/>
    <mergeCell ref="E80:E81"/>
    <mergeCell ref="B81:C81"/>
    <mergeCell ref="E82:E83"/>
    <mergeCell ref="B83:C83"/>
    <mergeCell ref="E84:E85"/>
    <mergeCell ref="B85:C85"/>
    <mergeCell ref="E86:E87"/>
    <mergeCell ref="B87:C87"/>
    <mergeCell ref="E88:E89"/>
    <mergeCell ref="B89:C89"/>
    <mergeCell ref="E90:E91"/>
    <mergeCell ref="B91:C91"/>
    <mergeCell ref="B92:E92"/>
    <mergeCell ref="E94:E95"/>
    <mergeCell ref="B95:C95"/>
    <mergeCell ref="E96:E97"/>
    <mergeCell ref="B97:C97"/>
    <mergeCell ref="E98:E99"/>
    <mergeCell ref="B99:C99"/>
    <mergeCell ref="E100:E101"/>
    <mergeCell ref="B101:C101"/>
    <mergeCell ref="E102:E103"/>
    <mergeCell ref="B103:C103"/>
    <mergeCell ref="E104:E105"/>
    <mergeCell ref="B105:C105"/>
    <mergeCell ref="E106:E107"/>
    <mergeCell ref="B107:C107"/>
    <mergeCell ref="E108:E109"/>
    <mergeCell ref="B109:C109"/>
    <mergeCell ref="B110:E110"/>
    <mergeCell ref="E113:E118"/>
    <mergeCell ref="B114:C114"/>
    <mergeCell ref="B115:C115"/>
    <mergeCell ref="B116:C116"/>
    <mergeCell ref="B117:C117"/>
    <mergeCell ref="B118:C118"/>
    <mergeCell ref="E120:E124"/>
    <mergeCell ref="B121:C121"/>
    <mergeCell ref="B122:C122"/>
    <mergeCell ref="B123:C123"/>
    <mergeCell ref="B124:C124"/>
    <mergeCell ref="B125:E125"/>
    <mergeCell ref="E127:E128"/>
    <mergeCell ref="B128:C128"/>
    <mergeCell ref="B129:E129"/>
    <mergeCell ref="E131:E132"/>
    <mergeCell ref="B132:C132"/>
    <mergeCell ref="B133:E133"/>
  </mergeCells>
  <printOptions headings="false" gridLines="false" gridLinesSet="true" horizontalCentered="false" verticalCentered="false"/>
  <pageMargins left="1.18125" right="0.299305555555556" top="1.09027777777778" bottom="0.66875" header="0.590277777777778" footer="0.00208333333333333"/>
  <pageSetup paperSize="9" scale="54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&amp;C&amp;"Arial,Normal"&amp;12&amp;KffffffPREFEITURA MUNICIPAL DE SÃO ROQUE DO CANAÃ
Estado do Espírito Santo
SECRETARIA MUNICIPAL DE OBRAS E SERVIÇOS URBANOS – SETOR DE ENGENHARIA</oddHeader>
    <oddFooter>&amp;C&amp;"Arial,Normal"&amp;12&amp;KffffffRua Lourenço Roldi, 88 – Bairro São Roquinho
CEP: 29665-000 – Telefax (027) 3729-1300 – CNPJ (MF) 01.612.865/0001-71 – São Roque do Canaã – ES&amp;"Times New Roman,Normal"Roquinho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67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664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2025-02-20T16:34:41Z</cp:lastPrinted>
  <dcterms:modified xsi:type="dcterms:W3CDTF">2025-10-20T11:39:37Z</dcterms:modified>
  <cp:revision>117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