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7.png" ContentType="image/png"/>
  <Override PartName="/xl/media/image8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2" sheetId="1" state="visible" r:id="rId2"/>
    <sheet name="MEMO CALCULO 02" sheetId="2" state="visible" r:id="rId3"/>
  </sheets>
  <definedNames>
    <definedName function="false" hidden="false" localSheetId="0" name="_xlnm.Print_Area" vbProcedure="false">'MEDIÇÃO 2'!$A$1:$Q$120</definedName>
    <definedName function="false" hidden="false" localSheetId="0" name="_xlnm.Print_Titles" vbProcedure="false">'MEDIÇÃO 2'!$A:$Q,'MEDIÇÃO 2'!$13:$19</definedName>
    <definedName function="false" hidden="false" localSheetId="1" name="_xlnm.Print_Area" vbProcedure="false">'MEMO CALCULO 02'!$A$1:$F$95</definedName>
    <definedName function="false" hidden="false" localSheetId="0" name="_xlnm.Print_Area_0" vbProcedure="false">'MEDIÇÃO 2'!$A$1:$Q$112</definedName>
    <definedName function="false" hidden="false" localSheetId="0" name="_xlnm.Print_Area_0_0" vbProcedure="false">'MEDIÇÃO 2'!$A$1:$Q$111</definedName>
    <definedName function="false" hidden="false" localSheetId="0" name="_xlnm.Print_Area_0_0_0" vbProcedure="false">'MEDIÇÃO 2'!$A$1:$Q$113</definedName>
    <definedName function="false" hidden="false" localSheetId="0" name="_xlnm.Print_Area_0_0_0_0" vbProcedure="false">'MEDIÇÃO 2'!$A$13:$Q$113</definedName>
    <definedName function="false" hidden="false" localSheetId="0" name="_xlnm.Print_Area_0_0_0_0_0" vbProcedure="false">'MEDIÇÃO 2'!$A$13:$Q$110</definedName>
    <definedName function="false" hidden="false" localSheetId="0" name="_xlnm.Print_Titles" vbProcedure="false">'MEDIÇÃO 2'!$A:$Q,'MEDIÇÃO 2'!$1:$11</definedName>
    <definedName function="false" hidden="false" localSheetId="1" name="_xlnm.Print_Area_0" vbProcedure="false">'MEMO CALCULO 02'!$A$1:$F$93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<sst xmlns="http://schemas.openxmlformats.org/spreadsheetml/2006/main" count="342" uniqueCount="236">
  <si>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</si>
  <si>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</si>
  <si>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07/05/2025</t>
  </si>
  <si>
    <r>
      <rPr>
        <b val="true"/>
        <sz val="10"/>
        <rFont val="Arial"/>
        <family val="2"/>
        <charset val="1"/>
      </rPr>
      <t xml:space="preserve">Obra:  </t>
    </r>
    <r>
      <rPr>
        <sz val="10"/>
        <rFont val="Arial"/>
        <family val="2"/>
        <charset val="1"/>
      </rPr>
      <t xml:space="preserve">Reforma da quadra da EMEIEF “JOSEPHIR BOSCHETTI”</t>
    </r>
  </si>
  <si>
    <t xml:space="preserve">CONTRATO Nº:</t>
  </si>
  <si>
    <t xml:space="preserve">167/2024</t>
  </si>
  <si>
    <t xml:space="preserve">Assinatura: 18/12/2024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</si>
  <si>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</si>
  <si>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</si>
  <si>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Comunidade de São Dalmácio, zona rural, s/n, Distrito Sede, São Roque do Canaã</t>
    </r>
  </si>
  <si>
    <t xml:space="preserve">PERÍODO:</t>
  </si>
  <si>
    <t xml:space="preserve">a </t>
  </si>
  <si>
    <t xml:space="preserve">PRAZO:</t>
  </si>
  <si>
    <t xml:space="preserve">60 DIAS + 60 DIAS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</si>
  <si>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 xml:space="preserve">CONSÓRCIO CINCO QUADRAS</t>
    </r>
  </si>
  <si>
    <t xml:space="preserve">1° REPLANILHAMENTO</t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</si>
  <si>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</si>
  <si>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</si>
  <si>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</si>
  <si>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</si>
  <si>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</si>
  <si>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</si>
  <si>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</si>
  <si>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ACRESC.</t>
  </si>
  <si>
    <t xml:space="preserve">DESCRES.</t>
  </si>
  <si>
    <t xml:space="preserve">QUANT. ATUALIZ.</t>
  </si>
  <si>
    <t xml:space="preserve">ACUMULADO ANTERIOR</t>
  </si>
  <si>
    <t xml:space="preserve">MEDIÇÃO 02</t>
  </si>
  <si>
    <t xml:space="preserve">TOTAL MEDIDO</t>
  </si>
  <si>
    <t xml:space="preserve">TOTAL</t>
  </si>
  <si>
    <t xml:space="preserve">%</t>
  </si>
  <si>
    <t xml:space="preserve">Contrato total</t>
  </si>
  <si>
    <t xml:space="preserve">Padrão</t>
  </si>
  <si>
    <t xml:space="preserve">Reforma</t>
  </si>
  <si>
    <t xml:space="preserve">Proporcional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</si>
  <si>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</si>
  <si>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</si>
  <si>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</si>
  <si>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</si>
  <si>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</si>
  <si>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</si>
  <si>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ms</t>
  </si>
  <si>
    <t xml:space="preserve">SERVIÇOS PRELIMINARES</t>
  </si>
  <si>
    <t xml:space="preserve">2.1</t>
  </si>
  <si>
    <t xml:space="preserve">Demolição de alvenaria</t>
  </si>
  <si>
    <t xml:space="preserve">m3</t>
  </si>
  <si>
    <t xml:space="preserve">2.2</t>
  </si>
  <si>
    <t xml:space="preserve">Lixamento de parede com pintura antiga PVA para recebimento de nova camada de tinta</t>
  </si>
  <si>
    <t xml:space="preserve">2.3</t>
  </si>
  <si>
    <t xml:space="preserve">Retirada de caixas/quadros elétricos</t>
  </si>
  <si>
    <t xml:space="preserve">und</t>
  </si>
  <si>
    <t xml:space="preserve">2.4</t>
  </si>
  <si>
    <t xml:space="preserve">Retirada de poste de aço de 4 a 6 m</t>
  </si>
  <si>
    <t xml:space="preserve">2.5</t>
  </si>
  <si>
    <t xml:space="preserve">Retirada de pontos elétricos (luminárias, interruptores e tomadas)</t>
  </si>
  <si>
    <t xml:space="preserve">2.6</t>
  </si>
  <si>
    <t xml:space="preserve">Remoção de pintura antiga a óleo ou esmalte</t>
  </si>
  <si>
    <t xml:space="preserve">2.7</t>
  </si>
  <si>
    <t xml:space="preserve">Lixamento manual em superfícies metálicas em obra</t>
  </si>
  <si>
    <t xml:space="preserve">2.8</t>
  </si>
  <si>
    <t xml:space="preserve">Abertura e fechamento de rasgos em alvenaria, para passagem de eletroduto diâm. 1 1/4"a 2"</t>
  </si>
  <si>
    <t xml:space="preserve">m</t>
  </si>
  <si>
    <t xml:space="preserve">2.9</t>
  </si>
  <si>
    <t xml:space="preserve">Escavação manual em material de 1a. categoria, até 1.50 m de profundidade</t>
  </si>
  <si>
    <t xml:space="preserve">2.10</t>
  </si>
  <si>
    <t xml:space="preserve">Retirada de grades, gradis, alambrados, cercas e portões</t>
  </si>
  <si>
    <t xml:space="preserve">INFRAESTRUTURA</t>
  </si>
  <si>
    <t xml:space="preserve">3.1</t>
  </si>
  <si>
    <t xml:space="preserve">Fôrma de chapa compensada resinada 12mm, levando-se em conta a utilização 3 vezes (incluido o material, corte, montagem, escoramento e desfôrma)</t>
  </si>
  <si>
    <t xml:space="preserve">3.2</t>
  </si>
  <si>
    <t xml:space="preserve">Fornecimento, preparo e aplicação de concreto Fck=25 MPa (brita 1 e 2) - (5% de perdas já incluído no custo)</t>
  </si>
  <si>
    <t xml:space="preserve">3.3</t>
  </si>
  <si>
    <t xml:space="preserve">Fornecimento, dobragem e colocação em fôrma, de armadura CA-60 B fina, diâmetro de 4.0 a 7.0mm</t>
  </si>
  <si>
    <t xml:space="preserve">kg</t>
  </si>
  <si>
    <t xml:space="preserve">3.4</t>
  </si>
  <si>
    <t xml:space="preserve">Fornecimento, dobragem e colocação em fôrma, de armadura CA-50 A média, diâmetro de 6.3 a 10.0 mm</t>
  </si>
  <si>
    <t xml:space="preserve">PAREDES E PAINÉIS</t>
  </si>
  <si>
    <t xml:space="preserve">4.1</t>
  </si>
  <si>
    <t xml:space="preserve">Chapisco de argamassa de cimento e areia média ou grossa lavada, no traço 1:3, espessura 5 mm</t>
  </si>
  <si>
    <t xml:space="preserve">4.2</t>
  </si>
  <si>
    <t xml:space="preserve">Reboco de argamassa de cimento, cal hidratada CH1 e areia média ou grossa lavada no traço 1:0.5:6, espessura 5mm</t>
  </si>
  <si>
    <t xml:space="preserve">PISOS E REVESTIMENTOS</t>
  </si>
  <si>
    <t xml:space="preserve">5.1</t>
  </si>
  <si>
    <t xml:space="preserve">Chapim sobre muros lineares, em granito ou mármore, l = 25 cm, assentado com argamassa 1:6 com aditivo. Af_11/2020</t>
  </si>
  <si>
    <t xml:space="preserve">6.</t>
  </si>
  <si>
    <t xml:space="preserve">QUADRA DE ESPORTES</t>
  </si>
  <si>
    <t xml:space="preserve">6.1</t>
  </si>
  <si>
    <t xml:space="preserve">Pintura à base de epoxi, marcas de referência Suvinil, Coral ou Novacor, em faixas com largura de 5cm, para demarcação de quadras de esportes</t>
  </si>
  <si>
    <t xml:space="preserve">6.2</t>
  </si>
  <si>
    <t xml:space="preserve">Pintura a base de epoxi, marcas de referência Suvinil, Coral ou Novacor, em faixas largura de 8cm para demarcação de quadra de esportes</t>
  </si>
  <si>
    <t xml:space="preserve">6.3</t>
  </si>
  <si>
    <t xml:space="preserve">Pintura com tinta à base de resinas acrílicas, marcas de referencia Suvinil, Coral ou Novacor, sobre piso de concreto a duas demãos</t>
  </si>
  <si>
    <t xml:space="preserve">6.4</t>
  </si>
  <si>
    <t xml:space="preserve">Placa de sinalização de segurança CODIGO 14 - 315/158(NBR 13.434); CÓDIGO S3(NT 14/2010-ES) ("SAIDA DE EMERGÊNCIA" - seta vertical)</t>
  </si>
  <si>
    <t xml:space="preserve">6.5</t>
  </si>
  <si>
    <t xml:space="preserve">Rede para futebol de salão</t>
  </si>
  <si>
    <t xml:space="preserve">6.6</t>
  </si>
  <si>
    <t xml:space="preserve">Trinco redondo vertical ferro galvanizado 15cm</t>
  </si>
  <si>
    <t xml:space="preserve">un</t>
  </si>
  <si>
    <t xml:space="preserve">6.7</t>
  </si>
  <si>
    <t xml:space="preserve">Reinstalação de alambrado de quadra poliesportiva</t>
  </si>
  <si>
    <t xml:space="preserve">6.9</t>
  </si>
  <si>
    <t xml:space="preserve">Tabela de basquete de madeira, com aro, inclusive colocação</t>
  </si>
  <si>
    <t xml:space="preserve">6.10</t>
  </si>
  <si>
    <t xml:space="preserve">Trave para futebol de salão de tubo de ferro galvanizado 3", com recuo, removível, dimensões oficiais 3x2m</t>
  </si>
  <si>
    <t xml:space="preserve">6.11</t>
  </si>
  <si>
    <t xml:space="preserve">Rede de proteção em nylon malha 10x10 cm para proteção de quadra de esportes</t>
  </si>
  <si>
    <t xml:space="preserve">INSTALAÇÕES ELÉTRICAS</t>
  </si>
  <si>
    <t xml:space="preserve">7.1</t>
  </si>
  <si>
    <t xml:space="preserve">Mureta de medição utilizando arg. cimento, cal e areia, dimensões 1100x2000x200mm, com pilares e cintas, revestido com chapisco e reboco, inclusive pintura emassamento e pintura acrílica a três demãos, exclusive cobertura</t>
  </si>
  <si>
    <t xml:space="preserve">7.2</t>
  </si>
  <si>
    <t xml:space="preserve">Padrão de entrada de energia elétrica, trifásico, entrada aérea, a 4 fios, carga instalada em muro de 57001 até 75000W - 220/127V</t>
  </si>
  <si>
    <t xml:space="preserve">7.3</t>
  </si>
  <si>
    <t xml:space="preserve">Quadro de distribuição de energia, de embutir, com 18 divisões modulares, com barramento</t>
  </si>
  <si>
    <t xml:space="preserve">7.4</t>
  </si>
  <si>
    <t xml:space="preserve">Quadro de distribuição de energia, de embutir, com 32 divisões modulares, com barramento</t>
  </si>
  <si>
    <t xml:space="preserve">7.5</t>
  </si>
  <si>
    <t xml:space="preserve">Refletor Slim LED 200W de potência, branco Frio, 6500k, Bivolt</t>
  </si>
  <si>
    <t xml:space="preserve">7.6</t>
  </si>
  <si>
    <t xml:space="preserve">Caixa de inspeção de alvenaria de blocos cerâmicos 10 furos 10x20x20cm dimensões de 30x30x60cm, com revestimento interno em chapisco e reboco, tampa de concreto esp.5cm e lastro de brita 5 cm</t>
  </si>
  <si>
    <t xml:space="preserve">7.7</t>
  </si>
  <si>
    <t xml:space="preserve">Eletroduto PEAD parede simples, corrugado, cor preta, diâmetro 2", referencia Kanaflex, Plastibras ou equivalente</t>
  </si>
  <si>
    <t xml:space="preserve">7.8</t>
  </si>
  <si>
    <t xml:space="preserve">Caixa de embutir marca de referência Tigreflex, 4x4"</t>
  </si>
  <si>
    <t xml:space="preserve">PINTURA </t>
  </si>
  <si>
    <t xml:space="preserve">8.1</t>
  </si>
  <si>
    <t xml:space="preserve">SOBRE METAL</t>
  </si>
  <si>
    <t xml:space="preserve">8.1.1</t>
  </si>
  <si>
    <t xml:space="preserve">Pintura sobre metal, aplicação manual, com duas demãos de tinta esmalte sintético, referência Suvinil, Coral ou Metalatex, inclusive uma demão de fundo anticorrosivo</t>
  </si>
  <si>
    <t xml:space="preserve">8.2</t>
  </si>
  <si>
    <t xml:space="preserve">SOBRE PAREDES E FORROS</t>
  </si>
  <si>
    <t xml:space="preserve">8.2.1</t>
  </si>
  <si>
    <t xml:space="preserve">Pintura sobre paredes e forros, aplicação manual, com duas demãos de tinta látex acrílico premium, acabamento fosco, referência Suvinil, Coral e Metalatex, inclusive uma demão de liquido selador acrílico, referência Suvinil, Coral ou Metalatex</t>
  </si>
  <si>
    <t xml:space="preserve">SERVIÇOS COMPLEMENTARES</t>
  </si>
  <si>
    <t xml:space="preserve">9.1</t>
  </si>
  <si>
    <t xml:space="preserve">Limpeza geral de obras (quadras, praças e jardins)</t>
  </si>
  <si>
    <t xml:space="preserve">ADMINISTRAÇÃO LOCAL </t>
  </si>
  <si>
    <t xml:space="preserve">10.1</t>
  </si>
  <si>
    <t xml:space="preserve">Administração local</t>
  </si>
  <si>
    <t xml:space="preserve">ITENS NOVOS</t>
  </si>
  <si>
    <t xml:space="preserve">11.1</t>
  </si>
  <si>
    <t xml:space="preserve">Locação de andaime metálico para trabalho em fachada de edifíco (aluguel de 1 m² por 1 mês) inclusive frete, montagem e desmontagem</t>
  </si>
  <si>
    <t xml:space="preserve">11.2</t>
  </si>
  <si>
    <t xml:space="preserve">Remoção de interruptores/tomadas elétricas, de forma manual</t>
  </si>
  <si>
    <t xml:space="preserve">11.3</t>
  </si>
  <si>
    <t xml:space="preserve">Abertura e fechamento de rasgos em concreto, para passagem de tubulações, diâm. 11/4" a 2"</t>
  </si>
  <si>
    <t xml:space="preserve">11.4</t>
  </si>
  <si>
    <t xml:space="preserve">Remoção de telhas cerâmicas, tipo colonial, inclusive cumeeiras</t>
  </si>
  <si>
    <t xml:space="preserve">11.5</t>
  </si>
  <si>
    <t xml:space="preserve">Eletroduto de PVC rígido roscável, diâmetro 2", inclusive conexões</t>
  </si>
  <si>
    <t xml:space="preserve">11.6</t>
  </si>
  <si>
    <t xml:space="preserve">Reboco tipo paulista de argamassa de cimento, cal hidratada CH1 e areia lavada traço 1:0.5:6, espessura 25 mm</t>
  </si>
  <si>
    <t xml:space="preserve">11.7</t>
  </si>
  <si>
    <t xml:space="preserve">Emassamento de paredes e forros, com duas demãos de massa acrílica premium, referência Suvinil, Coral ou Sherwin Williams ou equivalente, inclusive uma demão de liquido selador acrílico, referência Suvinil, Coral ou Metalatex ou equivalente</t>
  </si>
  <si>
    <t xml:space="preserve">11.8</t>
  </si>
  <si>
    <t xml:space="preserve">Rodapé de granito cinza andorinha altura de 7 cm e espessura de 2 cm, assentado com argamassa de cimento, cal hidratada CH1 e areia no traço 1:0,5:8, inclusive rejuntamento com cimento branco</t>
  </si>
  <si>
    <t xml:space="preserve">11.9</t>
  </si>
  <si>
    <t xml:space="preserve">Eletroduto PEAD parede simples, corrugado, cor preta, diâmetro 4", referencia Kanaflex, Plastibras ou equivalente</t>
  </si>
  <si>
    <t xml:space="preserve">11.10</t>
  </si>
  <si>
    <t xml:space="preserve">Tomada padrão brasileiro linha branca, NBR 14136 2 polos + terra 10A/250V, com placa 4x2"</t>
  </si>
  <si>
    <t xml:space="preserve">11.11</t>
  </si>
  <si>
    <t xml:space="preserve">Disjuntor monopolar – instalação</t>
  </si>
  <si>
    <t xml:space="preserve">11.12</t>
  </si>
  <si>
    <t xml:space="preserve">Disjuntor bipolar – instalação</t>
  </si>
  <si>
    <t xml:space="preserve">11.13</t>
  </si>
  <si>
    <t xml:space="preserve">Disjuntor tripolar – instalação</t>
  </si>
  <si>
    <t xml:space="preserve">11.14</t>
  </si>
  <si>
    <t xml:space="preserve">Quadro de distribuição de energia em chapa de aço galvanizado, de embutir de 12 disjuntores - instalação</t>
  </si>
  <si>
    <t xml:space="preserve">11.15</t>
  </si>
  <si>
    <t xml:space="preserve">Quadro de distribuição de energia em chapa de aço galvanizado, de embutir de 18 disjuntores - instalação</t>
  </si>
  <si>
    <t xml:space="preserve">11.16</t>
  </si>
  <si>
    <t xml:space="preserve">Caixa de passagem 400x400x120mm, chapa 18, com tampa parafusada</t>
  </si>
  <si>
    <t xml:space="preserve">11.17</t>
  </si>
  <si>
    <t xml:space="preserve">Caixa de passagem para telefone 80x80x15cm (sobrepor) fornecimento e instalacao. Af_11/2019</t>
  </si>
  <si>
    <t xml:space="preserve">11.18</t>
  </si>
  <si>
    <t xml:space="preserve">Cabo de cobre termoplástico (PVC) flexível isolado 0,60/1kV, antichama, HEPR 90ºC ? 70,0mm2</t>
  </si>
  <si>
    <t xml:space="preserve">11.19</t>
  </si>
  <si>
    <t xml:space="preserve">Cabo de cobre termoplástico (PVC) flexível isolado 0,60/1kV, antichama, HEPR 90ºC ? 25,0mm2</t>
  </si>
  <si>
    <t xml:space="preserve">11.20</t>
  </si>
  <si>
    <t xml:space="preserve">Cobertura nova de telhas cerâmicas tipo capa e canal inclusive cumeeira (telhas compradas na praça de Vitória, posto obra) (área de projeção horizontal; incl. 35%)</t>
  </si>
  <si>
    <t xml:space="preserve">TOTAIS</t>
  </si>
  <si>
    <t xml:space="preserve">Valor pactuado em contrato: </t>
  </si>
  <si>
    <t xml:space="preserve">POSIÇÃO FINANCEIRA DO CONTRATO</t>
  </si>
  <si>
    <t xml:space="preserve">Total de Acréscimo</t>
  </si>
  <si>
    <t xml:space="preserve">Total de Decréscimo</t>
  </si>
  <si>
    <t xml:space="preserve">% ACUMULADO</t>
  </si>
  <si>
    <t xml:space="preserve">ACUMULADO           </t>
  </si>
  <si>
    <t xml:space="preserve">Replanilhamento</t>
  </si>
  <si>
    <t xml:space="preserve">%SALDO</t>
  </si>
  <si>
    <t xml:space="preserve">SALDO                     </t>
  </si>
  <si>
    <t xml:space="preserve">Valor atualizado do contrato</t>
  </si>
  <si>
    <r>
      <rPr>
        <b val="true"/>
        <sz val="11"/>
        <color rgb="FF000000"/>
        <rFont val="Calibri"/>
        <family val="2"/>
        <charset val="1"/>
      </rPr>
      <t xml:space="preserve">JHONATAN DE OLIVEIRA RECKEL</t>
    </r>
    <r>
      <rPr>
        <b val="true"/>
        <sz val="12"/>
        <color rgb="FF000000"/>
        <rFont val="Calibri"/>
        <family val="2"/>
        <charset val="1"/>
      </rPr>
      <t xml:space="preserve"> </t>
    </r>
  </si>
  <si>
    <t xml:space="preserve">ITENS DE REFERÊNCIA DEVIDO A REDISTRIBUIÇÃO DE ITENS NOVOS</t>
  </si>
  <si>
    <t xml:space="preserve">Engenheiro Civil</t>
  </si>
  <si>
    <t xml:space="preserve">CREA ES 50835/D</t>
  </si>
  <si>
    <t xml:space="preserve">Fiscal da Obra</t>
  </si>
  <si>
    <t xml:space="preserve">TOTAL:</t>
  </si>
  <si>
    <t xml:space="preserve">PREFEITURA MUNICIPAL DE SÃO ROQUE DO CANAÃ</t>
  </si>
  <si>
    <t xml:space="preserve">MEMÓRIA DE CÁLCULO 2ª MEDIÇÃO</t>
  </si>
  <si>
    <r>
      <rPr>
        <b val="true"/>
        <sz val="11"/>
        <rFont val="Arial"/>
        <family val="2"/>
        <charset val="1"/>
      </rPr>
      <t xml:space="preserve">OBRA: </t>
    </r>
    <r>
      <rPr>
        <sz val="11"/>
        <rFont val="Arial"/>
        <family val="2"/>
        <charset val="1"/>
      </rPr>
      <t xml:space="preserve"> Reforma da quadra da EMEIEF “JOSEPHIR BOSCHETTI”</t>
    </r>
  </si>
  <si>
    <r>
      <rPr>
        <b val="true"/>
        <sz val="11"/>
        <rFont val="Arial"/>
        <family val="2"/>
        <charset val="1"/>
      </rPr>
      <t xml:space="preserve">LOCAL:</t>
    </r>
    <r>
      <rPr>
        <sz val="11"/>
        <rFont val="Arial"/>
        <family val="2"/>
        <charset val="1"/>
      </rPr>
      <t xml:space="preserve"> Comunidade de São Dalmácio, Zona Rural, S/N, Distrito Sede, São Roque do Canaã</t>
    </r>
  </si>
  <si>
    <t xml:space="preserve">DESCRIÇÃO</t>
  </si>
  <si>
    <t xml:space="preserve">UND</t>
  </si>
  <si>
    <t xml:space="preserve">Conforme Cronograma Físico-Financeiro: 2,00 meses</t>
  </si>
  <si>
    <t xml:space="preserve">Local na parede onde vai preencher para instalação do novo quadro de distribuição. 3,00 m²</t>
  </si>
  <si>
    <t xml:space="preserve">Sobre a mureta do padrão de energia: 1,50 m</t>
  </si>
  <si>
    <t xml:space="preserve">2,00 und (Portão de saída)</t>
  </si>
  <si>
    <t xml:space="preserve">Área sobre o gol: 17,95 m x 2,28 m x 2 lados = 81,85 m²</t>
  </si>
  <si>
    <t xml:space="preserve">1,00 und</t>
  </si>
  <si>
    <t xml:space="preserve">11,70 m</t>
  </si>
  <si>
    <t xml:space="preserve">Local onde vai mexer no novo quadro de distribuição para os ar condicionados: 25,00 m²</t>
  </si>
  <si>
    <r>
      <rPr>
        <sz val="11"/>
        <rFont val="Arial"/>
        <family val="2"/>
        <charset val="1"/>
      </rPr>
      <t xml:space="preserve">Total: R$ </t>
    </r>
    <r>
      <rPr>
        <sz val="11"/>
        <color rgb="FF000000"/>
        <rFont val="Arial"/>
        <family val="2"/>
        <charset val="1"/>
      </rPr>
      <t xml:space="preserve">4.974,75</t>
    </r>
    <r>
      <rPr>
        <sz val="11"/>
        <rFont val="Arial"/>
        <family val="2"/>
        <charset val="1"/>
      </rPr>
      <t xml:space="preserve"> / R$ 89.220,70.: 0,06</t>
    </r>
  </si>
  <si>
    <t xml:space="preserve">4m x 16,75m = 67m²</t>
  </si>
  <si>
    <t xml:space="preserve">29 unidades (retirada necessária para passagem de tubos de espera para interligação entre quadros/chegada do padrão de energia) + 6 unidades da quadra. Total: 35 unidades</t>
  </si>
  <si>
    <r>
      <rPr>
        <sz val="11"/>
        <rFont val="Arial"/>
        <family val="2"/>
        <charset val="1"/>
      </rPr>
      <t xml:space="preserve">Ligações da caixa de passagem ate os quadros e descidas onde vai embutir. </t>
    </r>
    <r>
      <rPr>
        <sz val="11"/>
        <rFont val="Arial"/>
        <family val="0"/>
        <charset val="1"/>
      </rPr>
      <t xml:space="preserve">Total: 6,00 m</t>
    </r>
  </si>
  <si>
    <t xml:space="preserve">Local onde precisará ter acesso a laje para passagem dos eletrodutos. 2,50 m²</t>
  </si>
  <si>
    <t xml:space="preserve">Ligações da caixa de passagem ate os quadros e descidas. Total: 12,00 metros</t>
  </si>
  <si>
    <r>
      <rPr>
        <sz val="11"/>
        <rFont val="Arial"/>
        <family val="2"/>
        <charset val="1"/>
      </rPr>
      <t xml:space="preserve">Local na parede onde vai preencher para instalação do novo quadro de distribuição com espessura de 5cm. </t>
    </r>
    <r>
      <rPr>
        <sz val="11"/>
        <rFont val="Arial"/>
        <family val="0"/>
        <charset val="1"/>
      </rPr>
      <t xml:space="preserve">Total: 6,00 m²</t>
    </r>
  </si>
  <si>
    <t xml:space="preserve">Local na parede onde será instalado o novo quadro de disjuntores. Total: 6,00 m²</t>
  </si>
  <si>
    <t xml:space="preserve">2,00 m</t>
  </si>
  <si>
    <t xml:space="preserve">30 m - do padrão até o primeiro quadro de distribuição</t>
  </si>
  <si>
    <t xml:space="preserve">Duas tomadas para a quadra de esportes</t>
  </si>
  <si>
    <t xml:space="preserve">22 unidades (retirada necessária para passagem de tubos de espera para interligação entre quadros/chegada do padrão de energia) + 1 unidade na quadra. Total: 23 unidades</t>
  </si>
  <si>
    <t xml:space="preserve">4 unidades (retirada necessária para passagem de tubos de espera para interligação entre quadros/chegada do padrão de energia) + 4 unidades na quadra. Total: 8 unidades</t>
  </si>
  <si>
    <t xml:space="preserve">3 unidades (retirada necessária para passagem de tubos de espera para interligação entre quadros/chegada do padrão de energia) + 1 unidade na quadra. Total: 4 unidades</t>
  </si>
  <si>
    <t xml:space="preserve">2 unidades (retirada necessária para passagem de tubos de espera para interligação entre quadros/chegada do padrão de energia)</t>
  </si>
  <si>
    <t xml:space="preserve">1 unidade (retirada necessária para passagem de tubos de espera para interligação entre quadros/chegada do padrão de energia)</t>
  </si>
  <si>
    <t xml:space="preserve">3 unidades (derivações)</t>
  </si>
  <si>
    <t xml:space="preserve">Quadro para a chegada do cabo 95mm e distribuição para os demais quadros</t>
  </si>
  <si>
    <t xml:space="preserve">Do padrão ate o primeiro quadro onde vai se ramificar 3 fases na cor preta = 3x29m</t>
  </si>
  <si>
    <t xml:space="preserve">Do padrão ate o primeiro quadro onde vai se ramificar 1 neutro na cor azul = 1x29m</t>
  </si>
  <si>
    <t xml:space="preserve">Do padrão ate o primeiro quadro onde vai se ramificar 1 terra na cor verde = 1x30m</t>
  </si>
  <si>
    <t xml:space="preserve">Local onde precisará ter acesso a laje para passagem dos eletrodutos. 1,00 m²</t>
  </si>
  <si>
    <t xml:space="preserve">______________________________________________________________________</t>
  </si>
  <si>
    <t xml:space="preserve">JHONATAN DE OLIVEIRA RECKEL </t>
  </si>
  <si>
    <t xml:space="preserve">CREA-ES 50835/D</t>
  </si>
</sst>
</file>

<file path=xl/styles.xml><?xml version="1.0" encoding="utf-8"?>
<styleSheet xmlns="http://schemas.openxmlformats.org/spreadsheetml/2006/main">
  <numFmts count="12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d/mm/yy"/>
    <numFmt numFmtId="171" formatCode="0.00%"/>
    <numFmt numFmtId="172" formatCode="d/m/yyyy"/>
    <numFmt numFmtId="173" formatCode="&quot;R$ &quot;#,##0.00"/>
    <numFmt numFmtId="174" formatCode="[$R$-416]\ #,##0.00;[RED]\-[$R$-416]\ #,##0.00"/>
    <numFmt numFmtId="175" formatCode="#,##0.00"/>
  </numFmts>
  <fonts count="2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00000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b val="true"/>
      <sz val="10"/>
      <name val="Arial"/>
      <family val="0"/>
      <charset val="1"/>
    </font>
    <font>
      <sz val="10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b val="true"/>
      <sz val="12"/>
      <name val="Arial"/>
      <family val="0"/>
      <charset val="1"/>
    </font>
    <font>
      <sz val="12"/>
      <name val="Arial"/>
      <family val="0"/>
      <charset val="1"/>
    </font>
    <font>
      <b val="true"/>
      <sz val="12"/>
      <name val="Arial"/>
      <family val="2"/>
      <charset val="1"/>
    </font>
    <font>
      <b val="true"/>
      <sz val="11"/>
      <color rgb="FF000000"/>
      <name val="Arial"/>
      <family val="2"/>
      <charset val="1"/>
    </font>
    <font>
      <sz val="11"/>
      <name val="Arial"/>
      <family val="2"/>
      <charset val="1"/>
    </font>
    <font>
      <sz val="11"/>
      <name val="Arial"/>
      <family val="0"/>
      <charset val="1"/>
    </font>
  </fonts>
  <fills count="11">
    <fill>
      <patternFill patternType="none"/>
    </fill>
    <fill>
      <patternFill patternType="gray125"/>
    </fill>
    <fill>
      <patternFill patternType="solid">
        <fgColor rgb="FFA5A5A5"/>
        <bgColor rgb="FF9999FF"/>
      </patternFill>
    </fill>
    <fill>
      <patternFill patternType="solid">
        <fgColor rgb="FFFFFFFF"/>
        <bgColor rgb="FFF2F2F2"/>
      </patternFill>
    </fill>
    <fill>
      <patternFill patternType="solid">
        <fgColor rgb="FFEDEDED"/>
        <bgColor rgb="FFF2F2F2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FFFF00"/>
        <bgColor rgb="FFFFFF00"/>
      </patternFill>
    </fill>
    <fill>
      <patternFill patternType="solid">
        <fgColor rgb="FFDDDDDD"/>
        <bgColor rgb="FFD9D9D9"/>
      </patternFill>
    </fill>
    <fill>
      <patternFill patternType="solid">
        <fgColor rgb="FFD9D9D9"/>
        <bgColor rgb="FFDDDDDD"/>
      </patternFill>
    </fill>
    <fill>
      <patternFill patternType="solid">
        <fgColor rgb="FFF2F2F2"/>
        <bgColor rgb="FFEDEDED"/>
      </patternFill>
    </fill>
  </fills>
  <borders count="51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65" fontId="5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0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5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1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3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3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7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3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2" fillId="3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0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0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1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3" fontId="10" fillId="4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4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4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1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5" borderId="10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5" borderId="21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5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5" borderId="22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1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5" fillId="5" borderId="14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5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0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3" borderId="21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6" fillId="3" borderId="21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4" fillId="3" borderId="2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13" fillId="3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13" fillId="3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5" fontId="4" fillId="3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4" fillId="6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5" borderId="21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24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74" fontId="15" fillId="5" borderId="22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5" fillId="5" borderId="14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7" borderId="10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7" borderId="21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6" fillId="7" borderId="21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4" fillId="7" borderId="2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13" fillId="7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13" fillId="7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7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5" fontId="4" fillId="7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4" fillId="7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1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7" borderId="24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7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7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3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3" borderId="24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0" fillId="7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4" fontId="0" fillId="7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8" borderId="10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8" borderId="21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8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8" borderId="22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5" fillId="8" borderId="22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8" borderId="1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5" fillId="8" borderId="14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8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5" fillId="5" borderId="14" xfId="27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2" fillId="8" borderId="14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8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8" borderId="14" xfId="21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12" fillId="8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13" fillId="3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2" fillId="5" borderId="1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5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29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9" borderId="3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5" fillId="10" borderId="31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2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9" borderId="1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1" fontId="5" fillId="10" borderId="21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10" borderId="24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5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5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5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5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10" borderId="24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9" borderId="2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5" fillId="10" borderId="41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4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3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1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2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2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2" fillId="8" borderId="2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23" fillId="0" borderId="2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2" fillId="0" borderId="4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5" fontId="22" fillId="0" borderId="4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6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4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0" fillId="0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0" fillId="0" borderId="2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0" fillId="0" borderId="20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6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0" fillId="6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6" borderId="11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0" fillId="6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0" fillId="0" borderId="49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0" borderId="50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0" fillId="0" borderId="50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6" fillId="0" borderId="24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6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6" fillId="0" borderId="21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6" fillId="0" borderId="48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6" fillId="0" borderId="48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6" fillId="0" borderId="44" xfId="2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10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0" borderId="21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6" fillId="0" borderId="10" xfId="2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6" fillId="0" borderId="10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26" fillId="0" borderId="41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6" fillId="0" borderId="39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26" fillId="0" borderId="40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F2F2F2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7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8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561960</xdr:colOff>
      <xdr:row>11</xdr:row>
      <xdr:rowOff>65160</xdr:rowOff>
    </xdr:from>
    <xdr:to>
      <xdr:col>5</xdr:col>
      <xdr:colOff>389160</xdr:colOff>
      <xdr:row>11</xdr:row>
      <xdr:rowOff>846720</xdr:rowOff>
    </xdr:to>
    <xdr:pic>
      <xdr:nvPicPr>
        <xdr:cNvPr id="0" name="Figura 2" descr=""/>
        <xdr:cNvPicPr/>
      </xdr:nvPicPr>
      <xdr:blipFill>
        <a:blip r:embed="rId1"/>
        <a:stretch/>
      </xdr:blipFill>
      <xdr:spPr>
        <a:xfrm>
          <a:off x="6466320" y="65160"/>
          <a:ext cx="824040" cy="78156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70560</xdr:colOff>
      <xdr:row>1</xdr:row>
      <xdr:rowOff>42120</xdr:rowOff>
    </xdr:from>
    <xdr:to>
      <xdr:col>2</xdr:col>
      <xdr:colOff>398520</xdr:colOff>
      <xdr:row>6</xdr:row>
      <xdr:rowOff>147240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972360" y="242280"/>
          <a:ext cx="950040" cy="99648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W144"/>
  <sheetViews>
    <sheetView showFormulas="false" showGridLines="true" showRowColHeaders="true" showZeros="true" rightToLeft="false" tabSelected="true" showOutlineSymbols="true" defaultGridColor="true" view="pageBreakPreview" topLeftCell="E12" colorId="64" zoomScale="100" zoomScaleNormal="100" zoomScalePageLayoutView="100" workbookViewId="0">
      <selection pane="topLeft" activeCell="V29" activeCellId="0" sqref="V29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false" hidden="false" outlineLevel="0" max="6" min="6" style="1" width="8.68"/>
    <col collapsed="false" customWidth="true" hidden="false" outlineLevel="0" max="7" min="7" style="1" width="10.42"/>
    <col collapsed="false" customWidth="false" hidden="false" outlineLevel="0" max="8" min="8" style="1" width="8.68"/>
    <col collapsed="false" customWidth="true" hidden="false" outlineLevel="0" max="9" min="9" style="1" width="9.45"/>
    <col collapsed="false" customWidth="true" hidden="false" outlineLevel="0" max="10" min="10" style="1" width="11.12"/>
    <col collapsed="false" customWidth="true" hidden="false" outlineLevel="0" max="11" min="11" style="1" width="9.29"/>
    <col collapsed="false" customWidth="true" hidden="false" outlineLevel="0" max="12" min="12" style="3" width="12.15"/>
    <col collapsed="false" customWidth="true" hidden="false" outlineLevel="0" max="13" min="13" style="1" width="18.54"/>
    <col collapsed="false" customWidth="true" hidden="false" outlineLevel="0" max="14" min="14" style="1" width="11.43"/>
    <col collapsed="false" customWidth="true" hidden="false" outlineLevel="0" max="15" min="15" style="1" width="11.53"/>
    <col collapsed="false" customWidth="true" hidden="false" outlineLevel="0" max="16" min="16" style="1" width="14.87"/>
    <col collapsed="false" customWidth="true" hidden="false" outlineLevel="0" max="17" min="17" style="1" width="9.29"/>
    <col collapsed="false" customWidth="true" hidden="false" outlineLevel="0" max="18" min="18" style="1" width="14.57"/>
    <col collapsed="false" customWidth="true" hidden="false" outlineLevel="0" max="19" min="19" style="1" width="14.22"/>
    <col collapsed="false" customWidth="true" hidden="false" outlineLevel="0" max="20" min="20" style="1" width="13.12"/>
    <col collapsed="false" customWidth="true" hidden="false" outlineLevel="0" max="21" min="21" style="1" width="12"/>
    <col collapsed="false" customWidth="true" hidden="false" outlineLevel="0" max="22" min="22" style="0" width="13.12"/>
    <col collapsed="false" customWidth="true" hidden="false" outlineLevel="0" max="23" min="23" style="0" width="12.28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S1" s="5"/>
      <c r="U1" s="6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S2" s="5"/>
      <c r="U2" s="6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S3" s="5"/>
      <c r="U3" s="6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S4" s="5"/>
      <c r="U4" s="6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S5" s="5"/>
      <c r="U5" s="6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S6" s="5"/>
      <c r="U6" s="6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S7" s="5"/>
      <c r="U7" s="6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S8" s="5"/>
      <c r="U8" s="6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S9" s="5"/>
      <c r="U9" s="6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S10" s="5"/>
      <c r="U10" s="6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S11" s="5"/>
      <c r="U11" s="6"/>
    </row>
    <row r="12" customFormat="false" ht="70.25" hidden="false" customHeight="true" outlineLevel="0" collapsed="false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S12" s="5"/>
      <c r="U12" s="6"/>
    </row>
    <row r="13" s="11" customFormat="true" ht="21.55" hidden="false" customHeight="true" outlineLevel="0" collapsed="false">
      <c r="A13" s="8" t="s">
        <v>1</v>
      </c>
      <c r="B13" s="8"/>
      <c r="C13" s="8"/>
      <c r="D13" s="8"/>
      <c r="E13" s="9" t="str">
        <f aca="false">L18</f>
        <v>MEDIÇÃO 02</v>
      </c>
      <c r="F13" s="9"/>
      <c r="G13" s="9"/>
      <c r="H13" s="9"/>
      <c r="I13" s="9"/>
      <c r="J13" s="9"/>
      <c r="K13" s="9"/>
      <c r="L13" s="9"/>
      <c r="M13" s="9"/>
      <c r="N13" s="10" t="s">
        <v>2</v>
      </c>
      <c r="O13" s="10"/>
      <c r="P13" s="10"/>
      <c r="Q13" s="10"/>
      <c r="S13" s="12"/>
      <c r="U13" s="13"/>
      <c r="V13" s="1"/>
      <c r="W13" s="1"/>
    </row>
    <row r="14" s="20" customFormat="true" ht="13.8" hidden="false" customHeight="true" outlineLevel="0" collapsed="false">
      <c r="A14" s="14" t="s">
        <v>3</v>
      </c>
      <c r="B14" s="14"/>
      <c r="C14" s="14"/>
      <c r="D14" s="15" t="s">
        <v>4</v>
      </c>
      <c r="E14" s="15"/>
      <c r="F14" s="16" t="s">
        <v>5</v>
      </c>
      <c r="G14" s="16"/>
      <c r="H14" s="16"/>
      <c r="I14" s="16"/>
      <c r="J14" s="16"/>
      <c r="K14" s="17" t="s">
        <v>6</v>
      </c>
      <c r="L14" s="17"/>
      <c r="M14" s="17"/>
      <c r="N14" s="18" t="s">
        <v>7</v>
      </c>
      <c r="O14" s="18"/>
      <c r="P14" s="19" t="n">
        <v>45659</v>
      </c>
      <c r="Q14" s="19"/>
      <c r="S14" s="21"/>
      <c r="U14" s="22"/>
      <c r="V14" s="1"/>
      <c r="W14" s="1"/>
    </row>
    <row r="15" s="20" customFormat="true" ht="13.8" hidden="false" customHeight="false" outlineLevel="0" collapsed="false">
      <c r="A15" s="14"/>
      <c r="B15" s="14"/>
      <c r="C15" s="14"/>
      <c r="D15" s="15"/>
      <c r="E15" s="15"/>
      <c r="F15" s="16"/>
      <c r="G15" s="16"/>
      <c r="H15" s="16"/>
      <c r="I15" s="16"/>
      <c r="J15" s="16"/>
      <c r="K15" s="17"/>
      <c r="L15" s="17"/>
      <c r="M15" s="17"/>
      <c r="N15" s="23" t="s">
        <v>8</v>
      </c>
      <c r="O15" s="23"/>
      <c r="P15" s="19" t="n">
        <v>45780</v>
      </c>
      <c r="Q15" s="19"/>
      <c r="R15" s="24"/>
      <c r="S15" s="21"/>
      <c r="U15" s="22"/>
      <c r="V15" s="1"/>
      <c r="W15" s="1"/>
    </row>
    <row r="16" s="20" customFormat="true" ht="23.85" hidden="false" customHeight="true" outlineLevel="0" collapsed="false">
      <c r="A16" s="25" t="s">
        <v>9</v>
      </c>
      <c r="B16" s="25"/>
      <c r="C16" s="25"/>
      <c r="D16" s="26" t="s">
        <v>10</v>
      </c>
      <c r="E16" s="26"/>
      <c r="F16" s="27"/>
      <c r="G16" s="27"/>
      <c r="H16" s="27"/>
      <c r="I16" s="28" t="n">
        <v>45696</v>
      </c>
      <c r="J16" s="28"/>
      <c r="K16" s="29" t="s">
        <v>11</v>
      </c>
      <c r="L16" s="30" t="n">
        <v>45779</v>
      </c>
      <c r="M16" s="30"/>
      <c r="N16" s="31" t="s">
        <v>12</v>
      </c>
      <c r="O16" s="31"/>
      <c r="P16" s="32" t="s">
        <v>13</v>
      </c>
      <c r="Q16" s="32"/>
      <c r="R16" s="24"/>
      <c r="S16" s="21"/>
      <c r="U16" s="22"/>
      <c r="V16" s="1"/>
      <c r="W16" s="1"/>
    </row>
    <row r="17" s="20" customFormat="true" ht="18.75" hidden="false" customHeight="true" outlineLevel="0" collapsed="false">
      <c r="A17" s="33" t="s">
        <v>14</v>
      </c>
      <c r="B17" s="33"/>
      <c r="C17" s="33"/>
      <c r="D17" s="33"/>
      <c r="E17" s="33"/>
      <c r="F17" s="34" t="s">
        <v>15</v>
      </c>
      <c r="G17" s="34"/>
      <c r="H17" s="34"/>
      <c r="I17" s="35" t="str">
        <f aca="false">L18</f>
        <v>MEDIÇÃO 02</v>
      </c>
      <c r="J17" s="35"/>
      <c r="K17" s="35"/>
      <c r="L17" s="34" t="n">
        <f aca="false">O103</f>
        <v>28114.1178686091</v>
      </c>
      <c r="M17" s="34"/>
      <c r="N17" s="36" t="s">
        <v>16</v>
      </c>
      <c r="O17" s="37" t="n">
        <f aca="false">K103</f>
        <v>0.240807127460712</v>
      </c>
      <c r="P17" s="38" t="s">
        <v>17</v>
      </c>
      <c r="Q17" s="39" t="n">
        <f aca="false">K104</f>
        <v>0.996052100270542</v>
      </c>
      <c r="S17" s="21"/>
      <c r="U17" s="22"/>
      <c r="V17" s="1"/>
      <c r="W17" s="1"/>
    </row>
    <row r="18" s="2" customFormat="true" ht="16.5" hidden="false" customHeight="true" outlineLevel="0" collapsed="false">
      <c r="A18" s="40" t="s">
        <v>18</v>
      </c>
      <c r="B18" s="41" t="s">
        <v>19</v>
      </c>
      <c r="C18" s="41" t="s">
        <v>20</v>
      </c>
      <c r="D18" s="42" t="s">
        <v>21</v>
      </c>
      <c r="E18" s="43" t="s">
        <v>22</v>
      </c>
      <c r="F18" s="43" t="s">
        <v>23</v>
      </c>
      <c r="G18" s="43" t="s">
        <v>24</v>
      </c>
      <c r="H18" s="43" t="s">
        <v>25</v>
      </c>
      <c r="I18" s="44" t="s">
        <v>26</v>
      </c>
      <c r="J18" s="44"/>
      <c r="K18" s="44"/>
      <c r="L18" s="45" t="s">
        <v>27</v>
      </c>
      <c r="M18" s="45"/>
      <c r="N18" s="45"/>
      <c r="O18" s="46" t="s">
        <v>28</v>
      </c>
      <c r="P18" s="46"/>
      <c r="Q18" s="46"/>
      <c r="S18" s="47"/>
      <c r="U18" s="48"/>
      <c r="V18" s="1"/>
      <c r="W18" s="1"/>
    </row>
    <row r="19" s="2" customFormat="true" ht="14.25" hidden="false" customHeight="true" outlineLevel="0" collapsed="false">
      <c r="A19" s="40"/>
      <c r="B19" s="41"/>
      <c r="C19" s="41"/>
      <c r="D19" s="42"/>
      <c r="E19" s="43"/>
      <c r="F19" s="43"/>
      <c r="G19" s="43"/>
      <c r="H19" s="43"/>
      <c r="I19" s="49" t="s">
        <v>21</v>
      </c>
      <c r="J19" s="42" t="s">
        <v>29</v>
      </c>
      <c r="K19" s="50" t="s">
        <v>30</v>
      </c>
      <c r="L19" s="49" t="s">
        <v>21</v>
      </c>
      <c r="M19" s="51" t="s">
        <v>29</v>
      </c>
      <c r="N19" s="50" t="s">
        <v>30</v>
      </c>
      <c r="O19" s="52" t="s">
        <v>21</v>
      </c>
      <c r="P19" s="51" t="s">
        <v>29</v>
      </c>
      <c r="Q19" s="50" t="s">
        <v>30</v>
      </c>
      <c r="S19" s="53" t="s">
        <v>31</v>
      </c>
      <c r="U19" s="48" t="s">
        <v>32</v>
      </c>
      <c r="V19" s="1" t="s">
        <v>33</v>
      </c>
      <c r="W19" s="1" t="s">
        <v>34</v>
      </c>
    </row>
    <row r="20" customFormat="false" ht="13.8" hidden="false" customHeight="false" outlineLevel="0" collapsed="false">
      <c r="A20" s="54" t="n">
        <v>1</v>
      </c>
      <c r="B20" s="55" t="s">
        <v>35</v>
      </c>
      <c r="C20" s="56"/>
      <c r="D20" s="57"/>
      <c r="E20" s="57"/>
      <c r="F20" s="57"/>
      <c r="G20" s="57"/>
      <c r="H20" s="57"/>
      <c r="I20" s="58"/>
      <c r="J20" s="59"/>
      <c r="K20" s="60"/>
      <c r="L20" s="61"/>
      <c r="M20" s="62" t="n">
        <f aca="false">SUM(M21:M22)</f>
        <v>1886.18167665</v>
      </c>
      <c r="N20" s="60"/>
      <c r="O20" s="59"/>
      <c r="P20" s="62" t="n">
        <f aca="false">SUM(P21:P22)</f>
        <v>2469.842849844</v>
      </c>
      <c r="Q20" s="60"/>
    </row>
    <row r="21" customFormat="false" ht="13.8" hidden="false" customHeight="false" outlineLevel="0" collapsed="false">
      <c r="A21" s="63" t="s">
        <v>36</v>
      </c>
      <c r="B21" s="64" t="s">
        <v>37</v>
      </c>
      <c r="C21" s="65" t="s">
        <v>38</v>
      </c>
      <c r="D21" s="66" t="n">
        <v>2</v>
      </c>
      <c r="E21" s="67" t="n">
        <v>291.830586597</v>
      </c>
      <c r="F21" s="68"/>
      <c r="G21" s="68"/>
      <c r="H21" s="68" t="n">
        <f aca="false">D21+F21-G21</f>
        <v>2</v>
      </c>
      <c r="I21" s="69" t="n">
        <v>2</v>
      </c>
      <c r="J21" s="70" t="n">
        <f aca="false">I21*E21</f>
        <v>583.661173194</v>
      </c>
      <c r="K21" s="71" t="n">
        <f aca="false">I21/H21</f>
        <v>1</v>
      </c>
      <c r="L21" s="72"/>
      <c r="M21" s="73" t="n">
        <f aca="false">L21*E21</f>
        <v>0</v>
      </c>
      <c r="N21" s="71" t="n">
        <f aca="false">L21/H21</f>
        <v>0</v>
      </c>
      <c r="O21" s="74" t="n">
        <f aca="false">I21+L21</f>
        <v>2</v>
      </c>
      <c r="P21" s="75" t="n">
        <f aca="false">J21+M21</f>
        <v>583.661173194</v>
      </c>
      <c r="Q21" s="76" t="n">
        <f aca="false">K21+N21</f>
        <v>1</v>
      </c>
      <c r="R21" s="1" t="n">
        <v>1</v>
      </c>
      <c r="S21" s="77" t="n">
        <f aca="false">H21*E21</f>
        <v>583.661173194</v>
      </c>
      <c r="U21" s="77" t="n">
        <f aca="false">S24+S26+S27+S31+S32+S35+S36+S37+S38+S43+S56+S57+S59+S61+S62+S77+S78+S79+S81+S82+S83+S85+S87+S88+S89+S90+S91+S92+S93+S94+S95+S96+S97+S99</f>
        <v>37484.6470337946</v>
      </c>
      <c r="V21" s="78" t="n">
        <f aca="false">S25+S28+S29+S30+S33+S40+S41+S45+S46+S47+S48+S49+S50+S51+S52+S53+S54+S58+S60+S63+S66+S68+S70+S75</f>
        <v>72615.7337139737</v>
      </c>
      <c r="W21" s="78" t="n">
        <f aca="false">P21+P22+P72</f>
        <v>6649.14475452762</v>
      </c>
    </row>
    <row r="22" customFormat="false" ht="32.3" hidden="false" customHeight="true" outlineLevel="0" collapsed="false">
      <c r="A22" s="63" t="s">
        <v>39</v>
      </c>
      <c r="B22" s="64" t="s">
        <v>40</v>
      </c>
      <c r="C22" s="65" t="s">
        <v>41</v>
      </c>
      <c r="D22" s="66" t="n">
        <v>2</v>
      </c>
      <c r="E22" s="67" t="n">
        <v>943.090838325</v>
      </c>
      <c r="F22" s="68"/>
      <c r="G22" s="68"/>
      <c r="H22" s="68" t="n">
        <f aca="false">D22+F22-G22</f>
        <v>2</v>
      </c>
      <c r="I22" s="69" t="n">
        <v>0</v>
      </c>
      <c r="J22" s="70" t="n">
        <f aca="false">I22*E22</f>
        <v>0</v>
      </c>
      <c r="K22" s="71" t="n">
        <f aca="false">I22/H22</f>
        <v>0</v>
      </c>
      <c r="L22" s="72" t="n">
        <v>2</v>
      </c>
      <c r="M22" s="73" t="n">
        <f aca="false">L22*E22</f>
        <v>1886.18167665</v>
      </c>
      <c r="N22" s="71" t="n">
        <f aca="false">L22/H22</f>
        <v>1</v>
      </c>
      <c r="O22" s="74" t="n">
        <f aca="false">I22+L22</f>
        <v>2</v>
      </c>
      <c r="P22" s="75" t="n">
        <f aca="false">J22+M22</f>
        <v>1886.18167665</v>
      </c>
      <c r="Q22" s="76" t="n">
        <f aca="false">K22+N22</f>
        <v>1</v>
      </c>
      <c r="R22" s="1" t="n">
        <v>1</v>
      </c>
      <c r="S22" s="77" t="n">
        <f aca="false">H22*E22</f>
        <v>1886.18167665</v>
      </c>
      <c r="U22" s="79" t="n">
        <f aca="false">U21/(D106-W21)</f>
        <v>0.340458832015024</v>
      </c>
      <c r="V22" s="80" t="n">
        <f aca="false">V21/(D106-W21)</f>
        <v>0.659541167984975</v>
      </c>
    </row>
    <row r="23" customFormat="false" ht="13.8" hidden="false" customHeight="false" outlineLevel="0" collapsed="false">
      <c r="A23" s="54" t="n">
        <v>2</v>
      </c>
      <c r="B23" s="55" t="s">
        <v>42</v>
      </c>
      <c r="C23" s="56"/>
      <c r="D23" s="57"/>
      <c r="E23" s="81"/>
      <c r="F23" s="81"/>
      <c r="G23" s="81"/>
      <c r="H23" s="81"/>
      <c r="I23" s="58"/>
      <c r="J23" s="59"/>
      <c r="K23" s="60"/>
      <c r="L23" s="82"/>
      <c r="M23" s="62" t="n">
        <f aca="false">SUM(M24:M33)</f>
        <v>0</v>
      </c>
      <c r="N23" s="60"/>
      <c r="O23" s="59"/>
      <c r="P23" s="62" t="n">
        <f aca="false">SUM(P24:P33)</f>
        <v>10537.828073685</v>
      </c>
      <c r="Q23" s="60"/>
      <c r="S23" s="77"/>
      <c r="U23" s="77" t="n">
        <f aca="false">U22*P22</f>
        <v>642.167210600398</v>
      </c>
      <c r="V23" s="78" t="n">
        <f aca="false">V22*P22</f>
        <v>1244.0144660496</v>
      </c>
    </row>
    <row r="24" s="97" customFormat="true" ht="13.8" hidden="false" customHeight="false" outlineLevel="0" collapsed="false">
      <c r="A24" s="83" t="s">
        <v>43</v>
      </c>
      <c r="B24" s="84" t="s">
        <v>44</v>
      </c>
      <c r="C24" s="85" t="s">
        <v>45</v>
      </c>
      <c r="D24" s="86" t="n">
        <v>0.95</v>
      </c>
      <c r="E24" s="87" t="n">
        <v>71.7977003715</v>
      </c>
      <c r="F24" s="88"/>
      <c r="G24" s="87"/>
      <c r="H24" s="88" t="n">
        <f aca="false">D24+F24-G24</f>
        <v>0.95</v>
      </c>
      <c r="I24" s="89" t="n">
        <v>0.2</v>
      </c>
      <c r="J24" s="90" t="n">
        <f aca="false">I24*E24</f>
        <v>14.3595400743</v>
      </c>
      <c r="K24" s="91" t="n">
        <f aca="false">I24/H24</f>
        <v>0.210526315789474</v>
      </c>
      <c r="L24" s="92"/>
      <c r="M24" s="90" t="n">
        <f aca="false">L24*E24</f>
        <v>0</v>
      </c>
      <c r="N24" s="91" t="n">
        <f aca="false">L24/H24</f>
        <v>0</v>
      </c>
      <c r="O24" s="93" t="n">
        <f aca="false">I24+L24</f>
        <v>0.2</v>
      </c>
      <c r="P24" s="94" t="n">
        <f aca="false">J24+M24</f>
        <v>14.3595400743</v>
      </c>
      <c r="Q24" s="95" t="n">
        <f aca="false">K24+N24</f>
        <v>0.210526315789474</v>
      </c>
      <c r="R24" s="96" t="n">
        <v>2</v>
      </c>
      <c r="S24" s="77" t="n">
        <f aca="false">H24*E24</f>
        <v>68.207815352925</v>
      </c>
      <c r="T24" s="96"/>
      <c r="U24" s="96"/>
    </row>
    <row r="25" customFormat="false" ht="22.35" hidden="false" customHeight="false" outlineLevel="0" collapsed="false">
      <c r="A25" s="63" t="s">
        <v>46</v>
      </c>
      <c r="B25" s="64" t="s">
        <v>47</v>
      </c>
      <c r="C25" s="65" t="s">
        <v>38</v>
      </c>
      <c r="D25" s="66" t="n">
        <v>206.34</v>
      </c>
      <c r="E25" s="67" t="n">
        <v>4.4970224922</v>
      </c>
      <c r="F25" s="68"/>
      <c r="G25" s="67"/>
      <c r="H25" s="68" t="n">
        <f aca="false">D25+F25-G25</f>
        <v>206.34</v>
      </c>
      <c r="I25" s="98" t="n">
        <v>206.34</v>
      </c>
      <c r="J25" s="70" t="n">
        <f aca="false">I25*E25</f>
        <v>927.915621040548</v>
      </c>
      <c r="K25" s="71" t="n">
        <f aca="false">I25/H25</f>
        <v>1</v>
      </c>
      <c r="L25" s="72"/>
      <c r="M25" s="73" t="n">
        <f aca="false">L25*E25</f>
        <v>0</v>
      </c>
      <c r="N25" s="71" t="n">
        <f aca="false">L25/H25</f>
        <v>0</v>
      </c>
      <c r="O25" s="99" t="n">
        <f aca="false">I25+L25</f>
        <v>206.34</v>
      </c>
      <c r="P25" s="75" t="n">
        <f aca="false">J25+M25</f>
        <v>927.915621040548</v>
      </c>
      <c r="Q25" s="100" t="n">
        <f aca="false">K25+N25</f>
        <v>1</v>
      </c>
      <c r="R25" s="1" t="n">
        <v>2</v>
      </c>
      <c r="S25" s="77" t="n">
        <f aca="false">H25*E25</f>
        <v>927.915621040548</v>
      </c>
      <c r="T25" s="77"/>
      <c r="U25" s="1" t="n">
        <f aca="false">M43+M61+M62+M76+M80+M84+M86+M98</f>
        <v>21302.4097315486</v>
      </c>
      <c r="V25" s="78" t="n">
        <f aca="false">M40+M48+M54+M68+M75</f>
        <v>4674.76834612959</v>
      </c>
      <c r="W25" s="78"/>
    </row>
    <row r="26" s="97" customFormat="true" ht="13.8" hidden="false" customHeight="false" outlineLevel="0" collapsed="false">
      <c r="A26" s="83" t="s">
        <v>48</v>
      </c>
      <c r="B26" s="84" t="s">
        <v>49</v>
      </c>
      <c r="C26" s="85" t="s">
        <v>50</v>
      </c>
      <c r="D26" s="86" t="n">
        <v>1</v>
      </c>
      <c r="E26" s="87" t="n">
        <v>17.7739460406</v>
      </c>
      <c r="F26" s="88"/>
      <c r="G26" s="87"/>
      <c r="H26" s="88" t="n">
        <f aca="false">D26+F26-G26</f>
        <v>1</v>
      </c>
      <c r="I26" s="89" t="n">
        <v>1</v>
      </c>
      <c r="J26" s="90" t="n">
        <f aca="false">I26*E26</f>
        <v>17.7739460406</v>
      </c>
      <c r="K26" s="91" t="n">
        <f aca="false">I26/H26</f>
        <v>1</v>
      </c>
      <c r="L26" s="92"/>
      <c r="M26" s="90" t="n">
        <f aca="false">L26*E26</f>
        <v>0</v>
      </c>
      <c r="N26" s="91" t="n">
        <f aca="false">L26/H26</f>
        <v>0</v>
      </c>
      <c r="O26" s="93" t="n">
        <f aca="false">I26+L26</f>
        <v>1</v>
      </c>
      <c r="P26" s="94" t="n">
        <f aca="false">J26+M26</f>
        <v>17.7739460406</v>
      </c>
      <c r="Q26" s="95" t="n">
        <f aca="false">K26+N26</f>
        <v>1</v>
      </c>
      <c r="R26" s="96" t="n">
        <v>2</v>
      </c>
      <c r="S26" s="77" t="n">
        <f aca="false">H26*E26</f>
        <v>17.7739460406</v>
      </c>
      <c r="T26" s="96"/>
      <c r="U26" s="101" t="n">
        <f aca="false">U25+U23</f>
        <v>21944.576942149</v>
      </c>
      <c r="V26" s="102" t="n">
        <f aca="false">V25+V23</f>
        <v>5918.78281217919</v>
      </c>
    </row>
    <row r="27" s="97" customFormat="true" ht="13.8" hidden="false" customHeight="false" outlineLevel="0" collapsed="false">
      <c r="A27" s="83" t="s">
        <v>51</v>
      </c>
      <c r="B27" s="84" t="s">
        <v>52</v>
      </c>
      <c r="C27" s="85" t="s">
        <v>50</v>
      </c>
      <c r="D27" s="86" t="n">
        <v>1</v>
      </c>
      <c r="E27" s="87" t="n">
        <v>47.8611679527</v>
      </c>
      <c r="F27" s="88"/>
      <c r="G27" s="87"/>
      <c r="H27" s="88" t="n">
        <f aca="false">D27+F27-G27</f>
        <v>1</v>
      </c>
      <c r="I27" s="89" t="n">
        <v>0</v>
      </c>
      <c r="J27" s="90" t="n">
        <f aca="false">I27*E27</f>
        <v>0</v>
      </c>
      <c r="K27" s="91" t="n">
        <f aca="false">I27/H27</f>
        <v>0</v>
      </c>
      <c r="L27" s="92"/>
      <c r="M27" s="90" t="n">
        <f aca="false">L27*E27</f>
        <v>0</v>
      </c>
      <c r="N27" s="91" t="n">
        <f aca="false">L27/H27</f>
        <v>0</v>
      </c>
      <c r="O27" s="93" t="n">
        <f aca="false">I27+L27</f>
        <v>0</v>
      </c>
      <c r="P27" s="94" t="n">
        <f aca="false">J27+M27</f>
        <v>0</v>
      </c>
      <c r="Q27" s="95" t="n">
        <f aca="false">K27+N27</f>
        <v>0</v>
      </c>
      <c r="R27" s="96" t="n">
        <v>2</v>
      </c>
      <c r="S27" s="77" t="n">
        <f aca="false">H27*E27</f>
        <v>47.8611679527</v>
      </c>
      <c r="T27" s="101"/>
      <c r="U27" s="96"/>
    </row>
    <row r="28" customFormat="false" ht="13.8" hidden="false" customHeight="false" outlineLevel="0" collapsed="false">
      <c r="A28" s="63" t="s">
        <v>53</v>
      </c>
      <c r="B28" s="64" t="s">
        <v>54</v>
      </c>
      <c r="C28" s="65" t="s">
        <v>50</v>
      </c>
      <c r="D28" s="66" t="n">
        <v>12</v>
      </c>
      <c r="E28" s="67" t="n">
        <v>12.8129450373</v>
      </c>
      <c r="F28" s="68"/>
      <c r="G28" s="67"/>
      <c r="H28" s="68" t="n">
        <f aca="false">D28+F28-G28</f>
        <v>12</v>
      </c>
      <c r="I28" s="69" t="n">
        <v>12</v>
      </c>
      <c r="J28" s="70" t="n">
        <f aca="false">I28*E28</f>
        <v>153.7553404476</v>
      </c>
      <c r="K28" s="71" t="n">
        <f aca="false">I28/H28</f>
        <v>1</v>
      </c>
      <c r="L28" s="72"/>
      <c r="M28" s="73" t="n">
        <f aca="false">L28*E28</f>
        <v>0</v>
      </c>
      <c r="N28" s="71" t="n">
        <f aca="false">L28/H28</f>
        <v>0</v>
      </c>
      <c r="O28" s="74" t="n">
        <f aca="false">I28+L28</f>
        <v>12</v>
      </c>
      <c r="P28" s="75" t="n">
        <f aca="false">J28+M28</f>
        <v>153.7553404476</v>
      </c>
      <c r="Q28" s="76" t="n">
        <f aca="false">K28+N28</f>
        <v>1</v>
      </c>
      <c r="R28" s="1" t="n">
        <v>2</v>
      </c>
      <c r="S28" s="77" t="n">
        <f aca="false">H28*E28</f>
        <v>153.7553404476</v>
      </c>
      <c r="T28" s="77"/>
      <c r="U28" s="1" t="n">
        <f aca="false">U26/(M100-M72)</f>
        <v>0.78757827970621</v>
      </c>
      <c r="V28" s="0" t="n">
        <f aca="false">V26/(M100-M72)</f>
        <v>0.212421720293792</v>
      </c>
    </row>
    <row r="29" customFormat="false" ht="13.8" hidden="false" customHeight="false" outlineLevel="0" collapsed="false">
      <c r="A29" s="63" t="s">
        <v>55</v>
      </c>
      <c r="B29" s="64" t="s">
        <v>56</v>
      </c>
      <c r="C29" s="65" t="s">
        <v>38</v>
      </c>
      <c r="D29" s="66" t="n">
        <v>228.96</v>
      </c>
      <c r="E29" s="67" t="n">
        <v>15.9061351113</v>
      </c>
      <c r="F29" s="68"/>
      <c r="G29" s="67"/>
      <c r="H29" s="68" t="n">
        <f aca="false">D29+F29-G29</f>
        <v>228.96</v>
      </c>
      <c r="I29" s="69" t="n">
        <v>228.96</v>
      </c>
      <c r="J29" s="70" t="n">
        <f aca="false">I29*E29</f>
        <v>3641.86869508325</v>
      </c>
      <c r="K29" s="71" t="n">
        <f aca="false">I29/H29</f>
        <v>1</v>
      </c>
      <c r="L29" s="72"/>
      <c r="M29" s="73" t="n">
        <f aca="false">L29*E29</f>
        <v>0</v>
      </c>
      <c r="N29" s="71" t="n">
        <f aca="false">L29/H29</f>
        <v>0</v>
      </c>
      <c r="O29" s="74" t="n">
        <f aca="false">I29+L29</f>
        <v>228.96</v>
      </c>
      <c r="P29" s="75" t="n">
        <f aca="false">J29+M29</f>
        <v>3641.86869508325</v>
      </c>
      <c r="Q29" s="76" t="n">
        <f aca="false">K29+N29</f>
        <v>1</v>
      </c>
      <c r="R29" s="1" t="n">
        <v>2</v>
      </c>
      <c r="S29" s="77" t="n">
        <f aca="false">H29*E29</f>
        <v>3641.86869508325</v>
      </c>
      <c r="U29" s="77" t="n">
        <f aca="false">U28*M72</f>
        <v>197.491644267817</v>
      </c>
      <c r="V29" s="78" t="n">
        <f aca="false">V28*M72</f>
        <v>53.266470013201</v>
      </c>
    </row>
    <row r="30" customFormat="false" ht="13.8" hidden="false" customHeight="false" outlineLevel="0" collapsed="false">
      <c r="A30" s="63" t="s">
        <v>57</v>
      </c>
      <c r="B30" s="64" t="s">
        <v>58</v>
      </c>
      <c r="C30" s="65" t="s">
        <v>38</v>
      </c>
      <c r="D30" s="66" t="n">
        <v>129.3</v>
      </c>
      <c r="E30" s="67" t="n">
        <v>10.15042219668</v>
      </c>
      <c r="F30" s="68"/>
      <c r="G30" s="67"/>
      <c r="H30" s="68" t="n">
        <f aca="false">D30+F30-G30</f>
        <v>129.3</v>
      </c>
      <c r="I30" s="69" t="n">
        <v>124.9</v>
      </c>
      <c r="J30" s="70" t="n">
        <f aca="false">I30*E30</f>
        <v>1267.78773236533</v>
      </c>
      <c r="K30" s="71" t="n">
        <f aca="false">I30/H30</f>
        <v>0.965970610982212</v>
      </c>
      <c r="L30" s="72"/>
      <c r="M30" s="73" t="n">
        <f aca="false">L30*E30</f>
        <v>0</v>
      </c>
      <c r="N30" s="71" t="n">
        <f aca="false">L30/H30</f>
        <v>0</v>
      </c>
      <c r="O30" s="74" t="n">
        <f aca="false">I30+L30</f>
        <v>124.9</v>
      </c>
      <c r="P30" s="75" t="n">
        <f aca="false">J30+M30</f>
        <v>1267.78773236533</v>
      </c>
      <c r="Q30" s="76" t="n">
        <f aca="false">K30+N30</f>
        <v>0.965970610982212</v>
      </c>
      <c r="R30" s="1" t="n">
        <v>2</v>
      </c>
      <c r="S30" s="77" t="n">
        <f aca="false">H30*E30</f>
        <v>1312.44959003072</v>
      </c>
      <c r="U30" s="77" t="n">
        <f aca="false">U26+U29</f>
        <v>22142.0685864168</v>
      </c>
      <c r="V30" s="78" t="n">
        <f aca="false">V26+V29</f>
        <v>5972.04928219239</v>
      </c>
    </row>
    <row r="31" s="97" customFormat="true" ht="22.35" hidden="false" customHeight="false" outlineLevel="0" collapsed="false">
      <c r="A31" s="83" t="s">
        <v>59</v>
      </c>
      <c r="B31" s="84" t="s">
        <v>60</v>
      </c>
      <c r="C31" s="85" t="s">
        <v>61</v>
      </c>
      <c r="D31" s="86" t="n">
        <v>4.5</v>
      </c>
      <c r="E31" s="87" t="n">
        <v>22.4375249214</v>
      </c>
      <c r="F31" s="88"/>
      <c r="G31" s="87"/>
      <c r="H31" s="88" t="n">
        <f aca="false">D31+F31-G31</f>
        <v>4.5</v>
      </c>
      <c r="I31" s="89" t="n">
        <v>1.5</v>
      </c>
      <c r="J31" s="90" t="n">
        <f aca="false">I31*E31</f>
        <v>33.6562873821</v>
      </c>
      <c r="K31" s="91" t="n">
        <f aca="false">I31/H31</f>
        <v>0.333333333333333</v>
      </c>
      <c r="L31" s="92"/>
      <c r="M31" s="90" t="n">
        <f aca="false">L31*E31</f>
        <v>0</v>
      </c>
      <c r="N31" s="91" t="n">
        <f aca="false">L31/H31</f>
        <v>0</v>
      </c>
      <c r="O31" s="93" t="n">
        <f aca="false">I31+L31</f>
        <v>1.5</v>
      </c>
      <c r="P31" s="94" t="n">
        <f aca="false">J31+M31</f>
        <v>33.6562873821</v>
      </c>
      <c r="Q31" s="95" t="n">
        <f aca="false">K31+N31</f>
        <v>0.333333333333333</v>
      </c>
      <c r="R31" s="96" t="n">
        <v>2</v>
      </c>
      <c r="S31" s="77" t="n">
        <f aca="false">H31*E31</f>
        <v>100.9688621463</v>
      </c>
      <c r="T31" s="96"/>
      <c r="U31" s="101"/>
    </row>
    <row r="32" customFormat="false" ht="22.35" hidden="false" customHeight="false" outlineLevel="0" collapsed="false">
      <c r="A32" s="83" t="s">
        <v>62</v>
      </c>
      <c r="B32" s="84" t="s">
        <v>63</v>
      </c>
      <c r="C32" s="85" t="s">
        <v>45</v>
      </c>
      <c r="D32" s="86" t="n">
        <v>2.42</v>
      </c>
      <c r="E32" s="87" t="n">
        <v>68.5498507938</v>
      </c>
      <c r="F32" s="88"/>
      <c r="G32" s="87"/>
      <c r="H32" s="88" t="n">
        <f aca="false">D32+F32-G32</f>
        <v>2.42</v>
      </c>
      <c r="I32" s="89" t="n">
        <v>2.42</v>
      </c>
      <c r="J32" s="90" t="n">
        <f aca="false">I32*E32</f>
        <v>165.890638920996</v>
      </c>
      <c r="K32" s="91" t="n">
        <f aca="false">I32/H32</f>
        <v>1</v>
      </c>
      <c r="L32" s="92"/>
      <c r="M32" s="90" t="n">
        <f aca="false">L32*E32</f>
        <v>0</v>
      </c>
      <c r="N32" s="91" t="n">
        <f aca="false">L32/H32</f>
        <v>0</v>
      </c>
      <c r="O32" s="93" t="n">
        <f aca="false">I32+L32</f>
        <v>2.42</v>
      </c>
      <c r="P32" s="94" t="n">
        <f aca="false">J32+M32</f>
        <v>165.890638920996</v>
      </c>
      <c r="Q32" s="95" t="n">
        <f aca="false">K32+N32</f>
        <v>1</v>
      </c>
      <c r="R32" s="96" t="n">
        <v>2</v>
      </c>
      <c r="S32" s="77" t="n">
        <f aca="false">H32*E32</f>
        <v>165.890638920996</v>
      </c>
      <c r="T32" s="96"/>
      <c r="U32" s="96"/>
      <c r="V32" s="97"/>
      <c r="W32" s="97"/>
    </row>
    <row r="33" customFormat="false" ht="13.8" hidden="false" customHeight="false" outlineLevel="0" collapsed="false">
      <c r="A33" s="63" t="s">
        <v>64</v>
      </c>
      <c r="B33" s="64" t="s">
        <v>65</v>
      </c>
      <c r="C33" s="65" t="s">
        <v>38</v>
      </c>
      <c r="D33" s="66" t="n">
        <v>204.56</v>
      </c>
      <c r="E33" s="67" t="n">
        <v>21.0931769277</v>
      </c>
      <c r="F33" s="68"/>
      <c r="G33" s="67"/>
      <c r="H33" s="68" t="n">
        <f aca="false">D33+F33-G33</f>
        <v>204.56</v>
      </c>
      <c r="I33" s="69" t="n">
        <v>204.56</v>
      </c>
      <c r="J33" s="70" t="n">
        <f aca="false">I33*E33</f>
        <v>4314.82027233031</v>
      </c>
      <c r="K33" s="71" t="n">
        <f aca="false">I33/H33</f>
        <v>1</v>
      </c>
      <c r="L33" s="72"/>
      <c r="M33" s="73" t="n">
        <f aca="false">L33*E33</f>
        <v>0</v>
      </c>
      <c r="N33" s="71" t="n">
        <f aca="false">L33/H33</f>
        <v>0</v>
      </c>
      <c r="O33" s="74" t="n">
        <f aca="false">I33+L33</f>
        <v>204.56</v>
      </c>
      <c r="P33" s="75" t="n">
        <f aca="false">J33+M33</f>
        <v>4314.82027233031</v>
      </c>
      <c r="Q33" s="76" t="n">
        <f aca="false">K33+N33</f>
        <v>1</v>
      </c>
      <c r="R33" s="1" t="n">
        <v>2</v>
      </c>
      <c r="S33" s="77" t="n">
        <f aca="false">H33*E33</f>
        <v>4314.82027233031</v>
      </c>
    </row>
    <row r="34" customFormat="false" ht="13.8" hidden="false" customHeight="false" outlineLevel="0" collapsed="false">
      <c r="A34" s="54" t="n">
        <v>3</v>
      </c>
      <c r="B34" s="55" t="s">
        <v>66</v>
      </c>
      <c r="C34" s="56"/>
      <c r="D34" s="57"/>
      <c r="E34" s="81"/>
      <c r="F34" s="81"/>
      <c r="G34" s="81"/>
      <c r="H34" s="81"/>
      <c r="I34" s="58"/>
      <c r="J34" s="59"/>
      <c r="K34" s="60"/>
      <c r="L34" s="82"/>
      <c r="M34" s="62" t="n">
        <f aca="false">SUM(M35:M38)</f>
        <v>0</v>
      </c>
      <c r="N34" s="60"/>
      <c r="O34" s="59"/>
      <c r="P34" s="62" t="n">
        <f aca="false">SUM(P35:P38)</f>
        <v>1960.66433141177</v>
      </c>
      <c r="Q34" s="60"/>
      <c r="S34" s="77" t="n">
        <f aca="false">H34*E34</f>
        <v>0</v>
      </c>
    </row>
    <row r="35" customFormat="false" ht="32.8" hidden="false" customHeight="false" outlineLevel="0" collapsed="false">
      <c r="A35" s="83" t="s">
        <v>67</v>
      </c>
      <c r="B35" s="84" t="s">
        <v>68</v>
      </c>
      <c r="C35" s="85" t="s">
        <v>38</v>
      </c>
      <c r="D35" s="86" t="n">
        <v>9</v>
      </c>
      <c r="E35" s="87" t="n">
        <v>100.0171113543</v>
      </c>
      <c r="F35" s="88"/>
      <c r="G35" s="87"/>
      <c r="H35" s="88" t="n">
        <f aca="false">D35+F35-G35</f>
        <v>9</v>
      </c>
      <c r="I35" s="89" t="n">
        <v>9</v>
      </c>
      <c r="J35" s="90" t="n">
        <f aca="false">I35*E35</f>
        <v>900.1540021887</v>
      </c>
      <c r="K35" s="91" t="n">
        <f aca="false">I35/H35</f>
        <v>1</v>
      </c>
      <c r="L35" s="92"/>
      <c r="M35" s="90" t="n">
        <f aca="false">L35*E35</f>
        <v>0</v>
      </c>
      <c r="N35" s="91" t="n">
        <f aca="false">L35/H35</f>
        <v>0</v>
      </c>
      <c r="O35" s="93" t="n">
        <f aca="false">I35+L35</f>
        <v>9</v>
      </c>
      <c r="P35" s="94" t="n">
        <f aca="false">J35+M35</f>
        <v>900.1540021887</v>
      </c>
      <c r="Q35" s="95" t="n">
        <f aca="false">K35+N35</f>
        <v>1</v>
      </c>
      <c r="R35" s="96" t="n">
        <v>3</v>
      </c>
      <c r="S35" s="77" t="n">
        <f aca="false">H35*E35</f>
        <v>900.1540021887</v>
      </c>
      <c r="T35" s="96"/>
      <c r="U35" s="96"/>
      <c r="V35" s="97"/>
      <c r="W35" s="97"/>
    </row>
    <row r="36" customFormat="false" ht="22.35" hidden="false" customHeight="true" outlineLevel="0" collapsed="false">
      <c r="A36" s="83" t="s">
        <v>69</v>
      </c>
      <c r="B36" s="84" t="s">
        <v>70</v>
      </c>
      <c r="C36" s="85" t="s">
        <v>45</v>
      </c>
      <c r="D36" s="86" t="n">
        <v>0.5625</v>
      </c>
      <c r="E36" s="87" t="n">
        <v>868.5677727792</v>
      </c>
      <c r="F36" s="88"/>
      <c r="G36" s="87"/>
      <c r="H36" s="88" t="n">
        <f aca="false">D36+F36-G36</f>
        <v>0.5625</v>
      </c>
      <c r="I36" s="89" t="n">
        <v>0.5625</v>
      </c>
      <c r="J36" s="90" t="n">
        <f aca="false">I36*E36</f>
        <v>488.5693721883</v>
      </c>
      <c r="K36" s="91" t="n">
        <f aca="false">I36/H36</f>
        <v>1</v>
      </c>
      <c r="L36" s="92"/>
      <c r="M36" s="90" t="n">
        <f aca="false">L36*E36</f>
        <v>0</v>
      </c>
      <c r="N36" s="91" t="n">
        <f aca="false">L36/H36</f>
        <v>0</v>
      </c>
      <c r="O36" s="93" t="n">
        <f aca="false">I36+L36</f>
        <v>0.5625</v>
      </c>
      <c r="P36" s="94" t="n">
        <f aca="false">J36+M36</f>
        <v>488.5693721883</v>
      </c>
      <c r="Q36" s="95" t="n">
        <f aca="false">K36+N36</f>
        <v>1</v>
      </c>
      <c r="R36" s="96" t="n">
        <v>3</v>
      </c>
      <c r="S36" s="77" t="n">
        <f aca="false">H36*E36</f>
        <v>488.5693721883</v>
      </c>
      <c r="T36" s="96"/>
      <c r="U36" s="96"/>
      <c r="V36" s="97"/>
      <c r="W36" s="97"/>
    </row>
    <row r="37" customFormat="false" ht="22.35" hidden="false" customHeight="true" outlineLevel="0" collapsed="false">
      <c r="A37" s="83" t="s">
        <v>71</v>
      </c>
      <c r="B37" s="84" t="s">
        <v>72</v>
      </c>
      <c r="C37" s="85" t="s">
        <v>73</v>
      </c>
      <c r="D37" s="86" t="n">
        <v>8.5</v>
      </c>
      <c r="E37" s="87" t="n">
        <v>14.3714369592</v>
      </c>
      <c r="F37" s="88"/>
      <c r="G37" s="87"/>
      <c r="H37" s="88" t="n">
        <f aca="false">D37+F37-G37</f>
        <v>8.5</v>
      </c>
      <c r="I37" s="89" t="n">
        <v>8.5</v>
      </c>
      <c r="J37" s="90" t="n">
        <f aca="false">I37*E37</f>
        <v>122.1572141532</v>
      </c>
      <c r="K37" s="91" t="n">
        <f aca="false">I37/H37</f>
        <v>1</v>
      </c>
      <c r="L37" s="92"/>
      <c r="M37" s="90" t="n">
        <f aca="false">L37*E37</f>
        <v>0</v>
      </c>
      <c r="N37" s="91" t="n">
        <f aca="false">L37/H37</f>
        <v>0</v>
      </c>
      <c r="O37" s="93" t="n">
        <f aca="false">I37+L37</f>
        <v>8.5</v>
      </c>
      <c r="P37" s="94" t="n">
        <f aca="false">J37+M37</f>
        <v>122.1572141532</v>
      </c>
      <c r="Q37" s="95" t="n">
        <f aca="false">K37+N37</f>
        <v>1</v>
      </c>
      <c r="R37" s="96" t="n">
        <v>3</v>
      </c>
      <c r="S37" s="77" t="n">
        <f aca="false">H37*E37</f>
        <v>122.1572141532</v>
      </c>
      <c r="T37" s="96"/>
      <c r="U37" s="96"/>
      <c r="V37" s="97"/>
      <c r="W37" s="97"/>
    </row>
    <row r="38" customFormat="false" ht="22.35" hidden="false" customHeight="true" outlineLevel="0" collapsed="false">
      <c r="A38" s="83" t="s">
        <v>74</v>
      </c>
      <c r="B38" s="84" t="s">
        <v>75</v>
      </c>
      <c r="C38" s="85" t="s">
        <v>73</v>
      </c>
      <c r="D38" s="86" t="n">
        <v>33.31</v>
      </c>
      <c r="E38" s="87" t="n">
        <v>13.5029643615</v>
      </c>
      <c r="F38" s="88"/>
      <c r="G38" s="87"/>
      <c r="H38" s="88" t="n">
        <f aca="false">D38+F38-G38</f>
        <v>33.31</v>
      </c>
      <c r="I38" s="89" t="n">
        <v>33.31</v>
      </c>
      <c r="J38" s="90" t="n">
        <f aca="false">I38*E38</f>
        <v>449.783742881565</v>
      </c>
      <c r="K38" s="91" t="n">
        <f aca="false">I38/H38</f>
        <v>1</v>
      </c>
      <c r="L38" s="92"/>
      <c r="M38" s="90" t="n">
        <f aca="false">L38*E38</f>
        <v>0</v>
      </c>
      <c r="N38" s="91" t="n">
        <f aca="false">L38/H38</f>
        <v>0</v>
      </c>
      <c r="O38" s="93" t="n">
        <f aca="false">I38+L38</f>
        <v>33.31</v>
      </c>
      <c r="P38" s="94" t="n">
        <f aca="false">J38+M38</f>
        <v>449.783742881565</v>
      </c>
      <c r="Q38" s="95" t="n">
        <f aca="false">K38+N38</f>
        <v>1</v>
      </c>
      <c r="R38" s="96" t="n">
        <v>3</v>
      </c>
      <c r="S38" s="77" t="n">
        <f aca="false">H38*E38</f>
        <v>449.783742881565</v>
      </c>
      <c r="T38" s="96"/>
      <c r="U38" s="96"/>
      <c r="V38" s="97"/>
      <c r="W38" s="97"/>
    </row>
    <row r="39" customFormat="false" ht="13.8" hidden="false" customHeight="false" outlineLevel="0" collapsed="false">
      <c r="A39" s="54" t="n">
        <v>4</v>
      </c>
      <c r="B39" s="55" t="s">
        <v>76</v>
      </c>
      <c r="C39" s="56"/>
      <c r="D39" s="57"/>
      <c r="E39" s="81"/>
      <c r="F39" s="81"/>
      <c r="G39" s="81"/>
      <c r="H39" s="81"/>
      <c r="I39" s="58"/>
      <c r="J39" s="59"/>
      <c r="K39" s="60"/>
      <c r="L39" s="82"/>
      <c r="M39" s="62" t="n">
        <f aca="false">SUM(M40:M41)</f>
        <v>25.7686526934</v>
      </c>
      <c r="N39" s="60"/>
      <c r="O39" s="59"/>
      <c r="P39" s="62" t="n">
        <f aca="false">SUM(P40:P41)</f>
        <v>158.97212447625</v>
      </c>
      <c r="Q39" s="60"/>
      <c r="S39" s="77" t="n">
        <f aca="false">H39*E39</f>
        <v>0</v>
      </c>
    </row>
    <row r="40" customFormat="false" ht="22.35" hidden="false" customHeight="false" outlineLevel="0" collapsed="false">
      <c r="A40" s="63" t="s">
        <v>77</v>
      </c>
      <c r="B40" s="64" t="s">
        <v>78</v>
      </c>
      <c r="C40" s="65" t="s">
        <v>38</v>
      </c>
      <c r="D40" s="66" t="n">
        <v>3.5</v>
      </c>
      <c r="E40" s="67" t="n">
        <v>8.5895508978</v>
      </c>
      <c r="F40" s="68" t="n">
        <v>3</v>
      </c>
      <c r="G40" s="67"/>
      <c r="H40" s="68" t="n">
        <f aca="false">D40+F40-G40</f>
        <v>6.5</v>
      </c>
      <c r="I40" s="69" t="n">
        <v>3.5</v>
      </c>
      <c r="J40" s="70" t="n">
        <f aca="false">I40*E40</f>
        <v>30.0634281423</v>
      </c>
      <c r="K40" s="71" t="n">
        <f aca="false">I40/H40</f>
        <v>0.538461538461538</v>
      </c>
      <c r="L40" s="72" t="n">
        <v>3</v>
      </c>
      <c r="M40" s="73" t="n">
        <f aca="false">L40*E40</f>
        <v>25.7686526934</v>
      </c>
      <c r="N40" s="71" t="n">
        <f aca="false">L40/H40</f>
        <v>0.461538461538462</v>
      </c>
      <c r="O40" s="74" t="n">
        <f aca="false">I40+L40</f>
        <v>6.5</v>
      </c>
      <c r="P40" s="75" t="n">
        <f aca="false">J40+M40</f>
        <v>55.8320808357</v>
      </c>
      <c r="Q40" s="76" t="n">
        <f aca="false">K40+N40</f>
        <v>1</v>
      </c>
      <c r="R40" s="1" t="n">
        <v>4</v>
      </c>
      <c r="S40" s="77" t="n">
        <f aca="false">H40*E40</f>
        <v>55.8320808357</v>
      </c>
    </row>
    <row r="41" customFormat="false" ht="22.35" hidden="false" customHeight="false" outlineLevel="0" collapsed="false">
      <c r="A41" s="63" t="s">
        <v>79</v>
      </c>
      <c r="B41" s="64" t="s">
        <v>80</v>
      </c>
      <c r="C41" s="65" t="s">
        <v>38</v>
      </c>
      <c r="D41" s="66" t="n">
        <v>3.5</v>
      </c>
      <c r="E41" s="67" t="n">
        <v>29.4685838973</v>
      </c>
      <c r="F41" s="68"/>
      <c r="G41" s="67"/>
      <c r="H41" s="68" t="n">
        <f aca="false">D41+F41-G41</f>
        <v>3.5</v>
      </c>
      <c r="I41" s="69" t="n">
        <v>3.5</v>
      </c>
      <c r="J41" s="70" t="n">
        <f aca="false">I41*E41</f>
        <v>103.14004364055</v>
      </c>
      <c r="K41" s="71" t="n">
        <f aca="false">I41/H41</f>
        <v>1</v>
      </c>
      <c r="L41" s="72"/>
      <c r="M41" s="73" t="n">
        <f aca="false">L41*E41</f>
        <v>0</v>
      </c>
      <c r="N41" s="71" t="n">
        <f aca="false">L41/H41</f>
        <v>0</v>
      </c>
      <c r="O41" s="74" t="n">
        <f aca="false">I41+L41</f>
        <v>3.5</v>
      </c>
      <c r="P41" s="75" t="n">
        <f aca="false">J41+M41</f>
        <v>103.14004364055</v>
      </c>
      <c r="Q41" s="76" t="n">
        <f aca="false">K41+N41</f>
        <v>1</v>
      </c>
      <c r="R41" s="1" t="n">
        <v>4</v>
      </c>
      <c r="S41" s="77" t="n">
        <f aca="false">H41*E41</f>
        <v>103.14004364055</v>
      </c>
    </row>
    <row r="42" customFormat="false" ht="13.8" hidden="false" customHeight="false" outlineLevel="0" collapsed="false">
      <c r="A42" s="54" t="n">
        <v>5</v>
      </c>
      <c r="B42" s="55" t="s">
        <v>81</v>
      </c>
      <c r="C42" s="56"/>
      <c r="D42" s="57"/>
      <c r="E42" s="81"/>
      <c r="F42" s="81"/>
      <c r="G42" s="81"/>
      <c r="H42" s="81"/>
      <c r="I42" s="58"/>
      <c r="J42" s="59"/>
      <c r="K42" s="60"/>
      <c r="L42" s="82"/>
      <c r="M42" s="62" t="n">
        <f aca="false">SUM(M43)</f>
        <v>152.24603619632</v>
      </c>
      <c r="N42" s="60"/>
      <c r="O42" s="59"/>
      <c r="P42" s="62" t="n">
        <f aca="false">SUM(P43)</f>
        <v>152.24603619632</v>
      </c>
      <c r="Q42" s="60"/>
      <c r="S42" s="77" t="n">
        <f aca="false">H42*E42</f>
        <v>0</v>
      </c>
    </row>
    <row r="43" customFormat="false" ht="22.35" hidden="false" customHeight="false" outlineLevel="0" collapsed="false">
      <c r="A43" s="83" t="s">
        <v>82</v>
      </c>
      <c r="B43" s="84" t="s">
        <v>83</v>
      </c>
      <c r="C43" s="85" t="s">
        <v>61</v>
      </c>
      <c r="D43" s="86" t="n">
        <v>1.5</v>
      </c>
      <c r="E43" s="87" t="n">
        <v>101.497357464213</v>
      </c>
      <c r="F43" s="88"/>
      <c r="G43" s="87"/>
      <c r="H43" s="88" t="n">
        <f aca="false">D43+F43-G43</f>
        <v>1.5</v>
      </c>
      <c r="I43" s="89" t="n">
        <v>0</v>
      </c>
      <c r="J43" s="90" t="n">
        <f aca="false">I43*E43</f>
        <v>0</v>
      </c>
      <c r="K43" s="91" t="n">
        <f aca="false">I43/H43</f>
        <v>0</v>
      </c>
      <c r="L43" s="92" t="n">
        <v>1.5</v>
      </c>
      <c r="M43" s="90" t="n">
        <f aca="false">L43*E43</f>
        <v>152.24603619632</v>
      </c>
      <c r="N43" s="91" t="n">
        <f aca="false">L43/H43</f>
        <v>1</v>
      </c>
      <c r="O43" s="93" t="n">
        <f aca="false">I43+L43</f>
        <v>1.5</v>
      </c>
      <c r="P43" s="94" t="n">
        <f aca="false">J43+M43</f>
        <v>152.24603619632</v>
      </c>
      <c r="Q43" s="95" t="n">
        <f aca="false">K43+N43</f>
        <v>1</v>
      </c>
      <c r="R43" s="96" t="n">
        <v>5</v>
      </c>
      <c r="S43" s="77" t="n">
        <f aca="false">H43*E43</f>
        <v>152.24603619632</v>
      </c>
      <c r="T43" s="96"/>
      <c r="U43" s="96"/>
      <c r="V43" s="97"/>
      <c r="W43" s="97"/>
    </row>
    <row r="44" customFormat="false" ht="13.8" hidden="false" customHeight="false" outlineLevel="0" collapsed="false">
      <c r="A44" s="54" t="s">
        <v>84</v>
      </c>
      <c r="B44" s="55" t="s">
        <v>85</v>
      </c>
      <c r="C44" s="56"/>
      <c r="D44" s="57"/>
      <c r="E44" s="81"/>
      <c r="F44" s="81"/>
      <c r="G44" s="81"/>
      <c r="H44" s="81"/>
      <c r="I44" s="58"/>
      <c r="J44" s="59"/>
      <c r="K44" s="60"/>
      <c r="L44" s="82"/>
      <c r="M44" s="62" t="n">
        <f aca="false">SUM(M45:M54)</f>
        <v>2097.35715953578</v>
      </c>
      <c r="N44" s="60"/>
      <c r="O44" s="59"/>
      <c r="P44" s="62" t="n">
        <f aca="false">SUM(P45:P54)</f>
        <v>42991.9022807473</v>
      </c>
      <c r="Q44" s="60"/>
      <c r="S44" s="77" t="n">
        <f aca="false">H44*E44</f>
        <v>0</v>
      </c>
    </row>
    <row r="45" customFormat="false" ht="22.35" hidden="false" customHeight="false" outlineLevel="0" collapsed="false">
      <c r="A45" s="63" t="s">
        <v>86</v>
      </c>
      <c r="B45" s="64" t="s">
        <v>87</v>
      </c>
      <c r="C45" s="65" t="s">
        <v>61</v>
      </c>
      <c r="D45" s="66" t="n">
        <v>202.82</v>
      </c>
      <c r="E45" s="67" t="n">
        <v>12.1229257131</v>
      </c>
      <c r="F45" s="68"/>
      <c r="G45" s="67"/>
      <c r="H45" s="68" t="n">
        <f aca="false">D45+F45-G45</f>
        <v>202.82</v>
      </c>
      <c r="I45" s="69" t="n">
        <v>202.82</v>
      </c>
      <c r="J45" s="70" t="n">
        <f aca="false">I45*E45</f>
        <v>2458.77179313094</v>
      </c>
      <c r="K45" s="71" t="n">
        <f aca="false">I45/H45</f>
        <v>1</v>
      </c>
      <c r="L45" s="72"/>
      <c r="M45" s="73" t="n">
        <f aca="false">L45*E45</f>
        <v>0</v>
      </c>
      <c r="N45" s="71" t="n">
        <f aca="false">L45/H45</f>
        <v>0</v>
      </c>
      <c r="O45" s="74" t="n">
        <f aca="false">I45+L45</f>
        <v>202.82</v>
      </c>
      <c r="P45" s="75" t="n">
        <f aca="false">J45+M45</f>
        <v>2458.77179313094</v>
      </c>
      <c r="Q45" s="76" t="n">
        <f aca="false">K45+N45</f>
        <v>1</v>
      </c>
      <c r="R45" s="1" t="n">
        <v>6</v>
      </c>
      <c r="S45" s="77" t="n">
        <f aca="false">H45*E45</f>
        <v>2458.77179313094</v>
      </c>
    </row>
    <row r="46" customFormat="false" ht="22.35" hidden="false" customHeight="false" outlineLevel="0" collapsed="false">
      <c r="A46" s="63" t="s">
        <v>88</v>
      </c>
      <c r="B46" s="64" t="s">
        <v>89</v>
      </c>
      <c r="C46" s="65" t="s">
        <v>61</v>
      </c>
      <c r="D46" s="66" t="n">
        <v>115.46</v>
      </c>
      <c r="E46" s="67" t="n">
        <v>13.7884895991</v>
      </c>
      <c r="F46" s="68"/>
      <c r="G46" s="67"/>
      <c r="H46" s="68" t="n">
        <f aca="false">D46+F46-G46</f>
        <v>115.46</v>
      </c>
      <c r="I46" s="69" t="n">
        <v>115.46</v>
      </c>
      <c r="J46" s="70" t="n">
        <f aca="false">I46*E46</f>
        <v>1592.01900911209</v>
      </c>
      <c r="K46" s="71" t="n">
        <f aca="false">I46/H46</f>
        <v>1</v>
      </c>
      <c r="L46" s="72"/>
      <c r="M46" s="73" t="n">
        <f aca="false">L46*E46</f>
        <v>0</v>
      </c>
      <c r="N46" s="71" t="n">
        <f aca="false">L46/H46</f>
        <v>0</v>
      </c>
      <c r="O46" s="74" t="n">
        <f aca="false">I46+L46</f>
        <v>115.46</v>
      </c>
      <c r="P46" s="75" t="n">
        <f aca="false">J46+M46</f>
        <v>1592.01900911209</v>
      </c>
      <c r="Q46" s="76" t="n">
        <f aca="false">K46+N46</f>
        <v>1</v>
      </c>
      <c r="R46" s="1" t="n">
        <v>6</v>
      </c>
      <c r="S46" s="77" t="n">
        <f aca="false">H46*E46</f>
        <v>1592.01900911209</v>
      </c>
    </row>
    <row r="47" customFormat="false" ht="22.35" hidden="false" customHeight="false" outlineLevel="0" collapsed="false">
      <c r="A47" s="63" t="s">
        <v>90</v>
      </c>
      <c r="B47" s="64" t="s">
        <v>91</v>
      </c>
      <c r="C47" s="65" t="s">
        <v>38</v>
      </c>
      <c r="D47" s="66" t="n">
        <v>523.96</v>
      </c>
      <c r="E47" s="67" t="n">
        <v>48.2299713846</v>
      </c>
      <c r="F47" s="68"/>
      <c r="G47" s="67"/>
      <c r="H47" s="68" t="n">
        <f aca="false">D47+F47-G47</f>
        <v>523.96</v>
      </c>
      <c r="I47" s="69" t="n">
        <v>523.96</v>
      </c>
      <c r="J47" s="70" t="n">
        <f aca="false">I47*E47</f>
        <v>25270.575806675</v>
      </c>
      <c r="K47" s="71" t="n">
        <f aca="false">I47/H47</f>
        <v>1</v>
      </c>
      <c r="L47" s="72"/>
      <c r="M47" s="73" t="n">
        <f aca="false">L47*E47</f>
        <v>0</v>
      </c>
      <c r="N47" s="71" t="n">
        <f aca="false">L47/H47</f>
        <v>0</v>
      </c>
      <c r="O47" s="74" t="n">
        <f aca="false">I47+L47</f>
        <v>523.96</v>
      </c>
      <c r="P47" s="75" t="n">
        <f aca="false">J47+M47</f>
        <v>25270.575806675</v>
      </c>
      <c r="Q47" s="76" t="n">
        <f aca="false">K47+N47</f>
        <v>1</v>
      </c>
      <c r="R47" s="1" t="n">
        <v>6</v>
      </c>
      <c r="S47" s="77" t="n">
        <f aca="false">H47*E47</f>
        <v>25270.575806675</v>
      </c>
    </row>
    <row r="48" customFormat="false" ht="22.35" hidden="false" customHeight="false" outlineLevel="0" collapsed="false">
      <c r="A48" s="63" t="s">
        <v>92</v>
      </c>
      <c r="B48" s="64" t="s">
        <v>93</v>
      </c>
      <c r="C48" s="65" t="s">
        <v>50</v>
      </c>
      <c r="D48" s="66" t="n">
        <v>2</v>
      </c>
      <c r="E48" s="67" t="n">
        <v>31.5862294095</v>
      </c>
      <c r="F48" s="68"/>
      <c r="G48" s="67"/>
      <c r="H48" s="68" t="n">
        <f aca="false">D48+F48-G48</f>
        <v>2</v>
      </c>
      <c r="I48" s="69" t="n">
        <v>0</v>
      </c>
      <c r="J48" s="70" t="n">
        <f aca="false">I48*E48</f>
        <v>0</v>
      </c>
      <c r="K48" s="71" t="n">
        <f aca="false">I48/H48</f>
        <v>0</v>
      </c>
      <c r="L48" s="72" t="n">
        <v>2</v>
      </c>
      <c r="M48" s="73" t="n">
        <f aca="false">L48*E48</f>
        <v>63.172458819</v>
      </c>
      <c r="N48" s="71" t="n">
        <f aca="false">L48/H48</f>
        <v>1</v>
      </c>
      <c r="O48" s="74" t="n">
        <f aca="false">I48+L48</f>
        <v>2</v>
      </c>
      <c r="P48" s="75" t="n">
        <f aca="false">J48+M48</f>
        <v>63.172458819</v>
      </c>
      <c r="Q48" s="76" t="n">
        <f aca="false">K48+N48</f>
        <v>1</v>
      </c>
      <c r="R48" s="1" t="n">
        <v>6</v>
      </c>
      <c r="S48" s="77" t="n">
        <f aca="false">H48*E48</f>
        <v>63.172458819</v>
      </c>
    </row>
    <row r="49" customFormat="false" ht="13.8" hidden="false" customHeight="false" outlineLevel="0" collapsed="false">
      <c r="A49" s="63" t="s">
        <v>94</v>
      </c>
      <c r="B49" s="64" t="s">
        <v>95</v>
      </c>
      <c r="C49" s="65" t="s">
        <v>50</v>
      </c>
      <c r="D49" s="66" t="n">
        <v>2</v>
      </c>
      <c r="E49" s="67" t="n">
        <v>181.7130199626</v>
      </c>
      <c r="F49" s="68"/>
      <c r="G49" s="67"/>
      <c r="H49" s="68" t="n">
        <f aca="false">D49+F49-G49</f>
        <v>2</v>
      </c>
      <c r="I49" s="69" t="n">
        <v>2</v>
      </c>
      <c r="J49" s="70" t="n">
        <f aca="false">I49*E49</f>
        <v>363.4260399252</v>
      </c>
      <c r="K49" s="71" t="n">
        <f aca="false">I49/H49</f>
        <v>1</v>
      </c>
      <c r="L49" s="72"/>
      <c r="M49" s="73" t="n">
        <f aca="false">L49*E49</f>
        <v>0</v>
      </c>
      <c r="N49" s="71" t="n">
        <f aca="false">L49/H49</f>
        <v>0</v>
      </c>
      <c r="O49" s="74" t="n">
        <f aca="false">I49+L49</f>
        <v>2</v>
      </c>
      <c r="P49" s="75" t="n">
        <f aca="false">J49+M49</f>
        <v>363.4260399252</v>
      </c>
      <c r="Q49" s="76" t="n">
        <f aca="false">K49+N49</f>
        <v>1</v>
      </c>
      <c r="R49" s="1" t="n">
        <v>6</v>
      </c>
      <c r="S49" s="77" t="n">
        <f aca="false">H49*E49</f>
        <v>363.4260399252</v>
      </c>
    </row>
    <row r="50" customFormat="false" ht="13.8" hidden="false" customHeight="false" outlineLevel="0" collapsed="false">
      <c r="A50" s="63" t="s">
        <v>96</v>
      </c>
      <c r="B50" s="64" t="s">
        <v>97</v>
      </c>
      <c r="C50" s="65" t="s">
        <v>98</v>
      </c>
      <c r="D50" s="66" t="n">
        <v>1</v>
      </c>
      <c r="E50" s="67" t="n">
        <v>53.09554719833</v>
      </c>
      <c r="F50" s="68"/>
      <c r="G50" s="67"/>
      <c r="H50" s="68" t="n">
        <f aca="false">D50+F50-G50</f>
        <v>1</v>
      </c>
      <c r="I50" s="69" t="n">
        <v>1</v>
      </c>
      <c r="J50" s="70" t="n">
        <f aca="false">I50*E50</f>
        <v>53.09554719833</v>
      </c>
      <c r="K50" s="71" t="n">
        <f aca="false">I50/H50</f>
        <v>1</v>
      </c>
      <c r="L50" s="72"/>
      <c r="M50" s="73" t="n">
        <f aca="false">L50*E50</f>
        <v>0</v>
      </c>
      <c r="N50" s="71" t="n">
        <f aca="false">L50/H50</f>
        <v>0</v>
      </c>
      <c r="O50" s="74" t="n">
        <f aca="false">I50+L50</f>
        <v>1</v>
      </c>
      <c r="P50" s="75" t="n">
        <f aca="false">J50+M50</f>
        <v>53.09554719833</v>
      </c>
      <c r="Q50" s="76" t="n">
        <f aca="false">K50+N50</f>
        <v>1</v>
      </c>
      <c r="R50" s="1" t="n">
        <v>6</v>
      </c>
      <c r="S50" s="77" t="n">
        <f aca="false">H50*E50</f>
        <v>53.09554719833</v>
      </c>
    </row>
    <row r="51" customFormat="false" ht="13.8" hidden="false" customHeight="false" outlineLevel="0" collapsed="false">
      <c r="A51" s="63" t="s">
        <v>99</v>
      </c>
      <c r="B51" s="64" t="s">
        <v>100</v>
      </c>
      <c r="C51" s="65" t="s">
        <v>38</v>
      </c>
      <c r="D51" s="66" t="n">
        <v>204.56</v>
      </c>
      <c r="E51" s="67" t="n">
        <v>21.08722848525</v>
      </c>
      <c r="F51" s="68"/>
      <c r="G51" s="67"/>
      <c r="H51" s="68" t="n">
        <f aca="false">D51+F51-G51</f>
        <v>204.56</v>
      </c>
      <c r="I51" s="69" t="n">
        <v>204.56</v>
      </c>
      <c r="J51" s="70" t="n">
        <f aca="false">I51*E51</f>
        <v>4313.60345894274</v>
      </c>
      <c r="K51" s="71" t="n">
        <f aca="false">I51/H51</f>
        <v>1</v>
      </c>
      <c r="L51" s="72"/>
      <c r="M51" s="73" t="n">
        <f aca="false">L51*E51</f>
        <v>0</v>
      </c>
      <c r="N51" s="71" t="n">
        <f aca="false">L51/H51</f>
        <v>0</v>
      </c>
      <c r="O51" s="74" t="n">
        <f aca="false">I51+L51</f>
        <v>204.56</v>
      </c>
      <c r="P51" s="75" t="n">
        <f aca="false">J51+M51</f>
        <v>4313.60345894274</v>
      </c>
      <c r="Q51" s="76" t="n">
        <f aca="false">K51+N51</f>
        <v>1</v>
      </c>
      <c r="R51" s="1" t="n">
        <v>6</v>
      </c>
      <c r="S51" s="77" t="n">
        <f aca="false">H51*E51</f>
        <v>4313.60345894274</v>
      </c>
    </row>
    <row r="52" customFormat="false" ht="13.8" hidden="false" customHeight="false" outlineLevel="0" collapsed="false">
      <c r="A52" s="63" t="s">
        <v>101</v>
      </c>
      <c r="B52" s="64" t="s">
        <v>102</v>
      </c>
      <c r="C52" s="65" t="s">
        <v>50</v>
      </c>
      <c r="D52" s="66" t="n">
        <v>2</v>
      </c>
      <c r="E52" s="67" t="n">
        <v>1214.8028140239</v>
      </c>
      <c r="F52" s="68"/>
      <c r="G52" s="67"/>
      <c r="H52" s="68" t="n">
        <f aca="false">D52+F52-G52</f>
        <v>2</v>
      </c>
      <c r="I52" s="69" t="n">
        <v>2</v>
      </c>
      <c r="J52" s="70" t="n">
        <f aca="false">I52*E52</f>
        <v>2429.6056280478</v>
      </c>
      <c r="K52" s="71" t="n">
        <f aca="false">I52/H52</f>
        <v>1</v>
      </c>
      <c r="L52" s="72"/>
      <c r="M52" s="73" t="n">
        <f aca="false">L52*E52</f>
        <v>0</v>
      </c>
      <c r="N52" s="71" t="n">
        <f aca="false">L52/H52</f>
        <v>0</v>
      </c>
      <c r="O52" s="74" t="n">
        <f aca="false">I52+L52</f>
        <v>2</v>
      </c>
      <c r="P52" s="75" t="n">
        <f aca="false">J52+M52</f>
        <v>2429.6056280478</v>
      </c>
      <c r="Q52" s="76" t="n">
        <f aca="false">K52+N52</f>
        <v>1</v>
      </c>
      <c r="R52" s="1" t="n">
        <v>6</v>
      </c>
      <c r="S52" s="77" t="n">
        <f aca="false">H52*E52</f>
        <v>2429.6056280478</v>
      </c>
    </row>
    <row r="53" customFormat="false" ht="22.35" hidden="false" customHeight="false" outlineLevel="0" collapsed="false">
      <c r="A53" s="63" t="s">
        <v>103</v>
      </c>
      <c r="B53" s="64" t="s">
        <v>104</v>
      </c>
      <c r="C53" s="65" t="s">
        <v>50</v>
      </c>
      <c r="D53" s="66" t="n">
        <v>2</v>
      </c>
      <c r="E53" s="67" t="n">
        <v>2206.72391908969</v>
      </c>
      <c r="F53" s="68"/>
      <c r="G53" s="67"/>
      <c r="H53" s="68" t="n">
        <f aca="false">D53+F53-G53</f>
        <v>2</v>
      </c>
      <c r="I53" s="69" t="n">
        <v>2</v>
      </c>
      <c r="J53" s="70" t="n">
        <f aca="false">I53*E53</f>
        <v>4413.44783817938</v>
      </c>
      <c r="K53" s="71" t="n">
        <f aca="false">I53/H53</f>
        <v>1</v>
      </c>
      <c r="L53" s="72"/>
      <c r="M53" s="73" t="n">
        <f aca="false">L53*E53</f>
        <v>0</v>
      </c>
      <c r="N53" s="71" t="n">
        <f aca="false">L53/H53</f>
        <v>0</v>
      </c>
      <c r="O53" s="74" t="n">
        <f aca="false">I53+L53</f>
        <v>2</v>
      </c>
      <c r="P53" s="75" t="n">
        <f aca="false">J53+M53</f>
        <v>4413.44783817938</v>
      </c>
      <c r="Q53" s="76" t="n">
        <f aca="false">K53+N53</f>
        <v>1</v>
      </c>
      <c r="R53" s="1" t="n">
        <v>6</v>
      </c>
      <c r="S53" s="77" t="n">
        <f aca="false">H53*E53</f>
        <v>4413.44783817938</v>
      </c>
    </row>
    <row r="54" customFormat="false" ht="22.35" hidden="false" customHeight="false" outlineLevel="0" collapsed="false">
      <c r="A54" s="63" t="s">
        <v>105</v>
      </c>
      <c r="B54" s="64" t="s">
        <v>106</v>
      </c>
      <c r="C54" s="65" t="s">
        <v>38</v>
      </c>
      <c r="D54" s="66" t="n">
        <v>81.85</v>
      </c>
      <c r="E54" s="67" t="n">
        <v>24.8525925561</v>
      </c>
      <c r="F54" s="68"/>
      <c r="G54" s="67"/>
      <c r="H54" s="68" t="n">
        <f aca="false">D54+F54-G54</f>
        <v>81.85</v>
      </c>
      <c r="I54" s="69" t="n">
        <v>0</v>
      </c>
      <c r="J54" s="70" t="n">
        <f aca="false">I54*E54</f>
        <v>0</v>
      </c>
      <c r="K54" s="71" t="n">
        <f aca="false">I54/H54</f>
        <v>0</v>
      </c>
      <c r="L54" s="72" t="n">
        <v>81.85</v>
      </c>
      <c r="M54" s="73" t="n">
        <f aca="false">L54*E54</f>
        <v>2034.18470071678</v>
      </c>
      <c r="N54" s="71" t="n">
        <f aca="false">L54/H54</f>
        <v>1</v>
      </c>
      <c r="O54" s="74" t="n">
        <f aca="false">I54+L54</f>
        <v>81.85</v>
      </c>
      <c r="P54" s="75" t="n">
        <f aca="false">J54+M54</f>
        <v>2034.18470071678</v>
      </c>
      <c r="Q54" s="76" t="n">
        <f aca="false">K54+N54</f>
        <v>1</v>
      </c>
      <c r="R54" s="1" t="n">
        <v>6</v>
      </c>
      <c r="S54" s="77" t="n">
        <f aca="false">H54*E54</f>
        <v>2034.18470071678</v>
      </c>
    </row>
    <row r="55" customFormat="false" ht="13.8" hidden="false" customHeight="false" outlineLevel="0" collapsed="false">
      <c r="A55" s="54" t="n">
        <v>7</v>
      </c>
      <c r="B55" s="55" t="s">
        <v>107</v>
      </c>
      <c r="C55" s="56"/>
      <c r="D55" s="57"/>
      <c r="E55" s="81"/>
      <c r="F55" s="81"/>
      <c r="G55" s="81"/>
      <c r="H55" s="81"/>
      <c r="I55" s="58"/>
      <c r="J55" s="59"/>
      <c r="K55" s="60"/>
      <c r="L55" s="82"/>
      <c r="M55" s="62" t="n">
        <f aca="false">SUM(M56:M63)</f>
        <v>659.85120347058</v>
      </c>
      <c r="N55" s="60"/>
      <c r="O55" s="59"/>
      <c r="P55" s="62" t="n">
        <f aca="false">SUM(P56:P63)</f>
        <v>17443.9764203906</v>
      </c>
      <c r="Q55" s="60"/>
      <c r="S55" s="77" t="n">
        <f aca="false">H55*E55</f>
        <v>0</v>
      </c>
    </row>
    <row r="56" customFormat="false" ht="43.25" hidden="false" customHeight="false" outlineLevel="0" collapsed="false">
      <c r="A56" s="83" t="s">
        <v>108</v>
      </c>
      <c r="B56" s="84" t="s">
        <v>109</v>
      </c>
      <c r="C56" s="85" t="s">
        <v>50</v>
      </c>
      <c r="D56" s="86" t="n">
        <v>1</v>
      </c>
      <c r="E56" s="87" t="n">
        <v>1737.6709053789</v>
      </c>
      <c r="F56" s="88"/>
      <c r="G56" s="87"/>
      <c r="H56" s="88" t="n">
        <f aca="false">D56+F56-G56</f>
        <v>1</v>
      </c>
      <c r="I56" s="89" t="n">
        <v>1</v>
      </c>
      <c r="J56" s="90" t="n">
        <f aca="false">I56*E56</f>
        <v>1737.6709053789</v>
      </c>
      <c r="K56" s="91" t="n">
        <f aca="false">I56/H56</f>
        <v>1</v>
      </c>
      <c r="L56" s="92"/>
      <c r="M56" s="90" t="n">
        <f aca="false">L56*E56</f>
        <v>0</v>
      </c>
      <c r="N56" s="91" t="n">
        <f aca="false">L56/H56</f>
        <v>0</v>
      </c>
      <c r="O56" s="93" t="n">
        <f aca="false">I56+L56</f>
        <v>1</v>
      </c>
      <c r="P56" s="94" t="n">
        <f aca="false">J56+M56</f>
        <v>1737.6709053789</v>
      </c>
      <c r="Q56" s="95" t="n">
        <f aca="false">K56+N56</f>
        <v>1</v>
      </c>
      <c r="R56" s="96" t="n">
        <v>7</v>
      </c>
      <c r="S56" s="77" t="n">
        <f aca="false">H56*E56</f>
        <v>1737.6709053789</v>
      </c>
      <c r="T56" s="96"/>
      <c r="U56" s="96"/>
      <c r="V56" s="97"/>
      <c r="W56" s="97"/>
    </row>
    <row r="57" customFormat="false" ht="22.35" hidden="false" customHeight="false" outlineLevel="0" collapsed="false">
      <c r="A57" s="83" t="s">
        <v>110</v>
      </c>
      <c r="B57" s="84" t="s">
        <v>111</v>
      </c>
      <c r="C57" s="85" t="s">
        <v>50</v>
      </c>
      <c r="D57" s="86" t="n">
        <v>1</v>
      </c>
      <c r="E57" s="87" t="n">
        <v>9804.4964744427</v>
      </c>
      <c r="F57" s="88"/>
      <c r="G57" s="87"/>
      <c r="H57" s="88" t="n">
        <f aca="false">D57+F57-G57</f>
        <v>1</v>
      </c>
      <c r="I57" s="89" t="n">
        <v>1</v>
      </c>
      <c r="J57" s="90" t="n">
        <f aca="false">I57*E57</f>
        <v>9804.4964744427</v>
      </c>
      <c r="K57" s="91" t="n">
        <f aca="false">I57/H57</f>
        <v>1</v>
      </c>
      <c r="L57" s="92"/>
      <c r="M57" s="90" t="n">
        <f aca="false">L57*E57</f>
        <v>0</v>
      </c>
      <c r="N57" s="91" t="n">
        <f aca="false">L57/H57</f>
        <v>0</v>
      </c>
      <c r="O57" s="93" t="n">
        <f aca="false">I57+L57</f>
        <v>1</v>
      </c>
      <c r="P57" s="94" t="n">
        <f aca="false">J57+M57</f>
        <v>9804.4964744427</v>
      </c>
      <c r="Q57" s="95" t="n">
        <f aca="false">K57+N57</f>
        <v>1</v>
      </c>
      <c r="R57" s="96" t="n">
        <v>7</v>
      </c>
      <c r="S57" s="77" t="n">
        <f aca="false">H57*E57</f>
        <v>9804.4964744427</v>
      </c>
      <c r="T57" s="96"/>
      <c r="U57" s="96"/>
      <c r="V57" s="97"/>
      <c r="W57" s="97"/>
    </row>
    <row r="58" customFormat="false" ht="22.35" hidden="false" customHeight="false" outlineLevel="0" collapsed="false">
      <c r="A58" s="63" t="s">
        <v>112</v>
      </c>
      <c r="B58" s="64" t="s">
        <v>113</v>
      </c>
      <c r="C58" s="65" t="s">
        <v>50</v>
      </c>
      <c r="D58" s="66" t="n">
        <v>1</v>
      </c>
      <c r="E58" s="67" t="n">
        <v>619.9228783692</v>
      </c>
      <c r="F58" s="68"/>
      <c r="G58" s="67"/>
      <c r="H58" s="68" t="n">
        <f aca="false">D58+F58-G58</f>
        <v>1</v>
      </c>
      <c r="I58" s="69" t="n">
        <v>1</v>
      </c>
      <c r="J58" s="70" t="n">
        <f aca="false">I58*E58</f>
        <v>619.9228783692</v>
      </c>
      <c r="K58" s="71" t="n">
        <f aca="false">I58/H58</f>
        <v>1</v>
      </c>
      <c r="L58" s="72"/>
      <c r="M58" s="73" t="n">
        <f aca="false">L58*E58</f>
        <v>0</v>
      </c>
      <c r="N58" s="71" t="n">
        <f aca="false">L58/H58</f>
        <v>0</v>
      </c>
      <c r="O58" s="74" t="n">
        <f aca="false">I58+L58</f>
        <v>1</v>
      </c>
      <c r="P58" s="75" t="n">
        <f aca="false">J58+M58</f>
        <v>619.9228783692</v>
      </c>
      <c r="Q58" s="76" t="n">
        <f aca="false">K58+N58</f>
        <v>1</v>
      </c>
      <c r="R58" s="1" t="n">
        <v>7</v>
      </c>
      <c r="S58" s="77" t="n">
        <f aca="false">H58*E58</f>
        <v>619.9228783692</v>
      </c>
    </row>
    <row r="59" customFormat="false" ht="22.35" hidden="false" customHeight="false" outlineLevel="0" collapsed="false">
      <c r="A59" s="83" t="s">
        <v>114</v>
      </c>
      <c r="B59" s="84" t="s">
        <v>115</v>
      </c>
      <c r="C59" s="85" t="s">
        <v>50</v>
      </c>
      <c r="D59" s="86" t="n">
        <v>1</v>
      </c>
      <c r="E59" s="87" t="n">
        <v>816.8282203491</v>
      </c>
      <c r="F59" s="88"/>
      <c r="G59" s="87"/>
      <c r="H59" s="88" t="n">
        <f aca="false">D59+F59-G59</f>
        <v>1</v>
      </c>
      <c r="I59" s="89" t="n">
        <v>1</v>
      </c>
      <c r="J59" s="90" t="n">
        <f aca="false">I59*E59</f>
        <v>816.8282203491</v>
      </c>
      <c r="K59" s="91" t="n">
        <f aca="false">I59/H59</f>
        <v>1</v>
      </c>
      <c r="L59" s="92"/>
      <c r="M59" s="90" t="n">
        <f aca="false">L59*E59</f>
        <v>0</v>
      </c>
      <c r="N59" s="91" t="n">
        <f aca="false">L59/H59</f>
        <v>0</v>
      </c>
      <c r="O59" s="93" t="n">
        <f aca="false">I59+L59</f>
        <v>1</v>
      </c>
      <c r="P59" s="94" t="n">
        <f aca="false">J59+M59</f>
        <v>816.8282203491</v>
      </c>
      <c r="Q59" s="95" t="n">
        <f aca="false">K59+N59</f>
        <v>1</v>
      </c>
      <c r="R59" s="96" t="n">
        <v>7</v>
      </c>
      <c r="S59" s="77" t="n">
        <f aca="false">H59*E59</f>
        <v>816.8282203491</v>
      </c>
      <c r="T59" s="96"/>
      <c r="U59" s="96"/>
      <c r="V59" s="97"/>
      <c r="W59" s="97"/>
    </row>
    <row r="60" customFormat="false" ht="13.8" hidden="false" customHeight="false" outlineLevel="0" collapsed="false">
      <c r="A60" s="63" t="s">
        <v>116</v>
      </c>
      <c r="B60" s="64" t="s">
        <v>117</v>
      </c>
      <c r="C60" s="65" t="s">
        <v>98</v>
      </c>
      <c r="D60" s="66" t="n">
        <v>12</v>
      </c>
      <c r="E60" s="67" t="n">
        <v>193.81929003684</v>
      </c>
      <c r="F60" s="68"/>
      <c r="G60" s="67"/>
      <c r="H60" s="68" t="n">
        <f aca="false">D60+F60-G60</f>
        <v>12</v>
      </c>
      <c r="I60" s="69" t="n">
        <v>12</v>
      </c>
      <c r="J60" s="70" t="n">
        <f aca="false">I60*E60</f>
        <v>2325.83148044208</v>
      </c>
      <c r="K60" s="71" t="n">
        <f aca="false">I60/H60</f>
        <v>1</v>
      </c>
      <c r="L60" s="72"/>
      <c r="M60" s="73" t="n">
        <f aca="false">L60*E60</f>
        <v>0</v>
      </c>
      <c r="N60" s="71" t="n">
        <f aca="false">L60/H60</f>
        <v>0</v>
      </c>
      <c r="O60" s="74" t="n">
        <f aca="false">I60+L60</f>
        <v>12</v>
      </c>
      <c r="P60" s="75" t="n">
        <f aca="false">J60+M60</f>
        <v>2325.83148044208</v>
      </c>
      <c r="Q60" s="76" t="n">
        <f aca="false">K60+N60</f>
        <v>1</v>
      </c>
      <c r="R60" s="1" t="n">
        <v>7</v>
      </c>
      <c r="S60" s="77" t="n">
        <f aca="false">H60*E60</f>
        <v>2325.83148044208</v>
      </c>
    </row>
    <row r="61" customFormat="false" ht="32.8" hidden="false" customHeight="false" outlineLevel="0" collapsed="false">
      <c r="A61" s="83" t="s">
        <v>118</v>
      </c>
      <c r="B61" s="84" t="s">
        <v>119</v>
      </c>
      <c r="C61" s="85" t="s">
        <v>50</v>
      </c>
      <c r="D61" s="86" t="n">
        <v>2</v>
      </c>
      <c r="E61" s="87" t="n">
        <v>281.8015126263</v>
      </c>
      <c r="F61" s="88" t="n">
        <v>1</v>
      </c>
      <c r="G61" s="87"/>
      <c r="H61" s="88" t="n">
        <f aca="false">D61+F61-G61</f>
        <v>3</v>
      </c>
      <c r="I61" s="89" t="n">
        <v>2</v>
      </c>
      <c r="J61" s="90" t="n">
        <f aca="false">I61*E61</f>
        <v>563.6030252526</v>
      </c>
      <c r="K61" s="91" t="n">
        <f aca="false">I61/H61</f>
        <v>0.666666666666667</v>
      </c>
      <c r="L61" s="92" t="n">
        <v>1</v>
      </c>
      <c r="M61" s="90" t="n">
        <f aca="false">L61*E61</f>
        <v>281.8015126263</v>
      </c>
      <c r="N61" s="91" t="n">
        <f aca="false">L61/H61</f>
        <v>0.333333333333333</v>
      </c>
      <c r="O61" s="93" t="n">
        <f aca="false">I61+L61</f>
        <v>3</v>
      </c>
      <c r="P61" s="94" t="n">
        <f aca="false">J61+M61</f>
        <v>845.4045378789</v>
      </c>
      <c r="Q61" s="95" t="n">
        <f aca="false">K61+N61</f>
        <v>1</v>
      </c>
      <c r="R61" s="96" t="n">
        <v>7</v>
      </c>
      <c r="S61" s="77" t="n">
        <f aca="false">H61*E61</f>
        <v>845.4045378789</v>
      </c>
      <c r="T61" s="96"/>
      <c r="U61" s="96"/>
      <c r="V61" s="97"/>
      <c r="W61" s="97"/>
    </row>
    <row r="62" customFormat="false" ht="22.35" hidden="false" customHeight="false" outlineLevel="0" collapsed="false">
      <c r="A62" s="83" t="s">
        <v>120</v>
      </c>
      <c r="B62" s="84" t="s">
        <v>121</v>
      </c>
      <c r="C62" s="85" t="s">
        <v>61</v>
      </c>
      <c r="D62" s="86" t="n">
        <v>39.5</v>
      </c>
      <c r="E62" s="87" t="n">
        <v>32.3119393884</v>
      </c>
      <c r="F62" s="88"/>
      <c r="G62" s="87"/>
      <c r="H62" s="88" t="n">
        <f aca="false">D62+F62-G62</f>
        <v>39.5</v>
      </c>
      <c r="I62" s="89" t="n">
        <v>27.8</v>
      </c>
      <c r="J62" s="90" t="n">
        <f aca="false">I62*E62</f>
        <v>898.27191499752</v>
      </c>
      <c r="K62" s="91" t="n">
        <f aca="false">I62/H62</f>
        <v>0.70379746835443</v>
      </c>
      <c r="L62" s="92" t="n">
        <v>11.7</v>
      </c>
      <c r="M62" s="90" t="n">
        <f aca="false">L62*E62</f>
        <v>378.04969084428</v>
      </c>
      <c r="N62" s="91" t="n">
        <f aca="false">L62/H62</f>
        <v>0.29620253164557</v>
      </c>
      <c r="O62" s="93" t="n">
        <f aca="false">I62+L62</f>
        <v>39.5</v>
      </c>
      <c r="P62" s="94" t="n">
        <f aca="false">J62+M62</f>
        <v>1276.3216058418</v>
      </c>
      <c r="Q62" s="95" t="n">
        <f aca="false">K62+N62</f>
        <v>1</v>
      </c>
      <c r="R62" s="96" t="n">
        <v>7</v>
      </c>
      <c r="S62" s="77" t="n">
        <f aca="false">H62*E62</f>
        <v>1276.3216058418</v>
      </c>
      <c r="T62" s="96"/>
      <c r="U62" s="96"/>
      <c r="V62" s="97"/>
      <c r="W62" s="97"/>
    </row>
    <row r="63" customFormat="false" ht="13.8" hidden="false" customHeight="false" outlineLevel="0" collapsed="false">
      <c r="A63" s="63" t="s">
        <v>122</v>
      </c>
      <c r="B63" s="64" t="s">
        <v>123</v>
      </c>
      <c r="C63" s="65" t="s">
        <v>50</v>
      </c>
      <c r="D63" s="66" t="n">
        <v>1</v>
      </c>
      <c r="E63" s="67" t="n">
        <v>17.5003176879</v>
      </c>
      <c r="F63" s="68"/>
      <c r="G63" s="67"/>
      <c r="H63" s="68" t="n">
        <f aca="false">D63+F63-G63</f>
        <v>1</v>
      </c>
      <c r="I63" s="69" t="n">
        <v>1</v>
      </c>
      <c r="J63" s="70" t="n">
        <f aca="false">I63*E63</f>
        <v>17.5003176879</v>
      </c>
      <c r="K63" s="71" t="n">
        <f aca="false">I63/H63</f>
        <v>1</v>
      </c>
      <c r="L63" s="72"/>
      <c r="M63" s="73" t="n">
        <f aca="false">L63*E63</f>
        <v>0</v>
      </c>
      <c r="N63" s="71" t="n">
        <f aca="false">L63/H63</f>
        <v>0</v>
      </c>
      <c r="O63" s="74" t="n">
        <f aca="false">I63+L63</f>
        <v>1</v>
      </c>
      <c r="P63" s="75" t="n">
        <f aca="false">J63+M63</f>
        <v>17.5003176879</v>
      </c>
      <c r="Q63" s="76" t="n">
        <f aca="false">K63+N63</f>
        <v>1</v>
      </c>
      <c r="R63" s="1" t="n">
        <v>7</v>
      </c>
      <c r="S63" s="77" t="n">
        <f aca="false">H63*E63</f>
        <v>17.5003176879</v>
      </c>
    </row>
    <row r="64" customFormat="false" ht="13.8" hidden="false" customHeight="false" outlineLevel="0" collapsed="false">
      <c r="A64" s="54" t="n">
        <v>8</v>
      </c>
      <c r="B64" s="55" t="s">
        <v>124</v>
      </c>
      <c r="C64" s="56"/>
      <c r="D64" s="57"/>
      <c r="E64" s="81"/>
      <c r="F64" s="81"/>
      <c r="G64" s="81"/>
      <c r="H64" s="81"/>
      <c r="I64" s="58"/>
      <c r="J64" s="59"/>
      <c r="K64" s="60"/>
      <c r="L64" s="82"/>
      <c r="M64" s="62" t="n">
        <f aca="false">SUM(M66:M68)</f>
        <v>668.9023535025</v>
      </c>
      <c r="N64" s="60"/>
      <c r="O64" s="59"/>
      <c r="P64" s="62" t="n">
        <f aca="false">SUM(P66:P68)</f>
        <v>13207.75934247</v>
      </c>
      <c r="Q64" s="60"/>
      <c r="S64" s="77" t="n">
        <f aca="false">H64*E64</f>
        <v>0</v>
      </c>
    </row>
    <row r="65" customFormat="false" ht="13.8" hidden="false" customHeight="false" outlineLevel="0" collapsed="false">
      <c r="A65" s="103" t="s">
        <v>125</v>
      </c>
      <c r="B65" s="104" t="s">
        <v>126</v>
      </c>
      <c r="C65" s="105"/>
      <c r="D65" s="106"/>
      <c r="E65" s="107"/>
      <c r="F65" s="107"/>
      <c r="G65" s="107"/>
      <c r="H65" s="107"/>
      <c r="I65" s="108"/>
      <c r="J65" s="109"/>
      <c r="K65" s="110"/>
      <c r="L65" s="111"/>
      <c r="M65" s="112"/>
      <c r="N65" s="110"/>
      <c r="O65" s="109"/>
      <c r="P65" s="112"/>
      <c r="Q65" s="110"/>
      <c r="S65" s="77" t="n">
        <f aca="false">H65*E65</f>
        <v>0</v>
      </c>
    </row>
    <row r="66" customFormat="false" ht="32.8" hidden="false" customHeight="false" outlineLevel="0" collapsed="false">
      <c r="A66" s="63" t="s">
        <v>127</v>
      </c>
      <c r="B66" s="64" t="s">
        <v>128</v>
      </c>
      <c r="C66" s="65" t="s">
        <v>38</v>
      </c>
      <c r="D66" s="66" t="n">
        <v>129.3</v>
      </c>
      <c r="E66" s="67" t="n">
        <v>56.1889873827</v>
      </c>
      <c r="F66" s="68"/>
      <c r="G66" s="67"/>
      <c r="H66" s="68" t="n">
        <f aca="false">D66+F66-G66</f>
        <v>129.3</v>
      </c>
      <c r="I66" s="69" t="n">
        <v>124.9</v>
      </c>
      <c r="J66" s="70" t="n">
        <f aca="false">I66*E66</f>
        <v>7018.00452409923</v>
      </c>
      <c r="K66" s="71" t="n">
        <f aca="false">I66/H66</f>
        <v>0.965970610982212</v>
      </c>
      <c r="L66" s="72"/>
      <c r="M66" s="73" t="n">
        <f aca="false">L66*E66</f>
        <v>0</v>
      </c>
      <c r="N66" s="71" t="n">
        <f aca="false">L66/H66</f>
        <v>0</v>
      </c>
      <c r="O66" s="74" t="n">
        <f aca="false">I66+L66</f>
        <v>124.9</v>
      </c>
      <c r="P66" s="75" t="n">
        <f aca="false">J66+M66</f>
        <v>7018.00452409923</v>
      </c>
      <c r="Q66" s="76" t="n">
        <f aca="false">K66+N66</f>
        <v>0.965970610982212</v>
      </c>
      <c r="R66" s="1" t="n">
        <v>8</v>
      </c>
      <c r="S66" s="77" t="n">
        <f aca="false">H66*E66</f>
        <v>7265.23606858311</v>
      </c>
    </row>
    <row r="67" customFormat="false" ht="13.8" hidden="false" customHeight="false" outlineLevel="0" collapsed="false">
      <c r="A67" s="103" t="s">
        <v>129</v>
      </c>
      <c r="B67" s="104" t="s">
        <v>130</v>
      </c>
      <c r="C67" s="105"/>
      <c r="D67" s="106"/>
      <c r="E67" s="107"/>
      <c r="F67" s="107"/>
      <c r="G67" s="107"/>
      <c r="H67" s="107"/>
      <c r="I67" s="108"/>
      <c r="J67" s="109"/>
      <c r="K67" s="110"/>
      <c r="L67" s="111"/>
      <c r="M67" s="112"/>
      <c r="N67" s="110"/>
      <c r="O67" s="109"/>
      <c r="P67" s="112"/>
      <c r="Q67" s="110"/>
      <c r="S67" s="77" t="n">
        <f aca="false">H67*E67</f>
        <v>0</v>
      </c>
    </row>
    <row r="68" customFormat="false" ht="43.25" hidden="false" customHeight="false" outlineLevel="0" collapsed="false">
      <c r="A68" s="63" t="s">
        <v>131</v>
      </c>
      <c r="B68" s="64" t="s">
        <v>132</v>
      </c>
      <c r="C68" s="65" t="s">
        <v>38</v>
      </c>
      <c r="D68" s="66" t="n">
        <v>206.34</v>
      </c>
      <c r="E68" s="67" t="n">
        <v>26.7560941401</v>
      </c>
      <c r="F68" s="68" t="n">
        <v>25</v>
      </c>
      <c r="G68" s="67"/>
      <c r="H68" s="68" t="n">
        <f aca="false">D68+F68-G68</f>
        <v>231.34</v>
      </c>
      <c r="I68" s="69" t="n">
        <v>206.34</v>
      </c>
      <c r="J68" s="70" t="n">
        <f aca="false">I68*E68</f>
        <v>5520.85246486823</v>
      </c>
      <c r="K68" s="71" t="n">
        <f aca="false">I68/H68</f>
        <v>0.891933950030259</v>
      </c>
      <c r="L68" s="72" t="n">
        <v>25</v>
      </c>
      <c r="M68" s="73" t="n">
        <f aca="false">L68*E68</f>
        <v>668.9023535025</v>
      </c>
      <c r="N68" s="71" t="n">
        <f aca="false">L68/H68</f>
        <v>0.108066049969742</v>
      </c>
      <c r="O68" s="74" t="n">
        <f aca="false">I68+L68</f>
        <v>231.34</v>
      </c>
      <c r="P68" s="75" t="n">
        <f aca="false">J68+M68</f>
        <v>6189.75481837073</v>
      </c>
      <c r="Q68" s="76" t="n">
        <f aca="false">K68+N68</f>
        <v>1</v>
      </c>
      <c r="R68" s="1" t="n">
        <v>8</v>
      </c>
      <c r="S68" s="77" t="n">
        <f aca="false">H68*E68</f>
        <v>6189.75481837073</v>
      </c>
    </row>
    <row r="69" customFormat="false" ht="13.8" hidden="false" customHeight="false" outlineLevel="0" collapsed="false">
      <c r="A69" s="54" t="n">
        <v>9</v>
      </c>
      <c r="B69" s="55" t="s">
        <v>133</v>
      </c>
      <c r="C69" s="56"/>
      <c r="D69" s="57"/>
      <c r="E69" s="81"/>
      <c r="F69" s="81"/>
      <c r="G69" s="81"/>
      <c r="H69" s="81"/>
      <c r="I69" s="58"/>
      <c r="J69" s="59"/>
      <c r="K69" s="60"/>
      <c r="L69" s="82"/>
      <c r="M69" s="62" t="n">
        <f aca="false">SUM(M70)</f>
        <v>0</v>
      </c>
      <c r="N69" s="60"/>
      <c r="O69" s="59"/>
      <c r="P69" s="62" t="n">
        <f aca="false">SUM(P70)</f>
        <v>813.06404596674</v>
      </c>
      <c r="Q69" s="60"/>
      <c r="S69" s="77" t="n">
        <f aca="false">H69*E69</f>
        <v>0</v>
      </c>
    </row>
    <row r="70" customFormat="false" ht="13.8" hidden="false" customHeight="false" outlineLevel="0" collapsed="false">
      <c r="A70" s="63" t="s">
        <v>134</v>
      </c>
      <c r="B70" s="64" t="s">
        <v>135</v>
      </c>
      <c r="C70" s="65" t="s">
        <v>38</v>
      </c>
      <c r="D70" s="66" t="n">
        <v>551.15</v>
      </c>
      <c r="E70" s="67" t="n">
        <v>1.4752137276</v>
      </c>
      <c r="F70" s="68"/>
      <c r="G70" s="67"/>
      <c r="H70" s="68" t="n">
        <f aca="false">D70+F70-G70</f>
        <v>551.15</v>
      </c>
      <c r="I70" s="69" t="n">
        <v>551.15</v>
      </c>
      <c r="J70" s="70" t="n">
        <f aca="false">I70*E70</f>
        <v>813.06404596674</v>
      </c>
      <c r="K70" s="71" t="n">
        <f aca="false">I70/H70</f>
        <v>1</v>
      </c>
      <c r="L70" s="72"/>
      <c r="M70" s="73" t="n">
        <f aca="false">L70*E70</f>
        <v>0</v>
      </c>
      <c r="N70" s="71" t="n">
        <f aca="false">L70/H70</f>
        <v>0</v>
      </c>
      <c r="O70" s="74" t="n">
        <f aca="false">I70+L70</f>
        <v>551.15</v>
      </c>
      <c r="P70" s="75" t="n">
        <f aca="false">J70+M70</f>
        <v>813.06404596674</v>
      </c>
      <c r="Q70" s="76" t="n">
        <f aca="false">K70+N70</f>
        <v>1</v>
      </c>
      <c r="R70" s="1" t="n">
        <v>9</v>
      </c>
      <c r="S70" s="77" t="n">
        <f aca="false">H70*E70</f>
        <v>813.06404596674</v>
      </c>
    </row>
    <row r="71" customFormat="false" ht="13.8" hidden="false" customHeight="false" outlineLevel="0" collapsed="false">
      <c r="A71" s="54" t="n">
        <v>10</v>
      </c>
      <c r="B71" s="55" t="s">
        <v>136</v>
      </c>
      <c r="C71" s="56"/>
      <c r="D71" s="57"/>
      <c r="E71" s="57"/>
      <c r="F71" s="57"/>
      <c r="G71" s="57"/>
      <c r="H71" s="57"/>
      <c r="I71" s="58"/>
      <c r="J71" s="59"/>
      <c r="K71" s="60"/>
      <c r="L71" s="82"/>
      <c r="M71" s="62" t="n">
        <f aca="false">SUM(M72)</f>
        <v>250.758114281017</v>
      </c>
      <c r="N71" s="60"/>
      <c r="O71" s="59"/>
      <c r="P71" s="62" t="n">
        <f aca="false">SUM(P72)</f>
        <v>4179.30190468362</v>
      </c>
      <c r="Q71" s="60"/>
      <c r="S71" s="77" t="n">
        <f aca="false">H71*E71</f>
        <v>0</v>
      </c>
    </row>
    <row r="72" customFormat="false" ht="13.8" hidden="false" customHeight="false" outlineLevel="0" collapsed="false">
      <c r="A72" s="63" t="s">
        <v>137</v>
      </c>
      <c r="B72" s="64" t="s">
        <v>138</v>
      </c>
      <c r="C72" s="65" t="s">
        <v>50</v>
      </c>
      <c r="D72" s="66" t="n">
        <v>1</v>
      </c>
      <c r="E72" s="67" t="n">
        <v>4179.30190468362</v>
      </c>
      <c r="F72" s="68"/>
      <c r="G72" s="67"/>
      <c r="H72" s="68" t="n">
        <f aca="false">D72+F72-G72</f>
        <v>1</v>
      </c>
      <c r="I72" s="69" t="n">
        <v>0.94</v>
      </c>
      <c r="J72" s="70" t="n">
        <f aca="false">I72*E72</f>
        <v>3928.5437904026</v>
      </c>
      <c r="K72" s="71" t="n">
        <f aca="false">I72/H72</f>
        <v>0.94</v>
      </c>
      <c r="L72" s="72" t="n">
        <v>0.06</v>
      </c>
      <c r="M72" s="73" t="n">
        <f aca="false">L72*E72</f>
        <v>250.758114281017</v>
      </c>
      <c r="N72" s="71" t="n">
        <f aca="false">L72/H72</f>
        <v>0.06</v>
      </c>
      <c r="O72" s="74" t="n">
        <f aca="false">I72+L72</f>
        <v>1</v>
      </c>
      <c r="P72" s="75" t="n">
        <f aca="false">J72+M72</f>
        <v>4179.30190468362</v>
      </c>
      <c r="Q72" s="76" t="n">
        <f aca="false">K72+N72</f>
        <v>1</v>
      </c>
      <c r="R72" s="1" t="n">
        <v>10</v>
      </c>
      <c r="S72" s="77" t="n">
        <f aca="false">H72*E72</f>
        <v>4179.30190468362</v>
      </c>
    </row>
    <row r="73" customFormat="false" ht="13.8" hidden="false" customHeight="false" outlineLevel="0" collapsed="false">
      <c r="A73" s="54" t="n">
        <v>11</v>
      </c>
      <c r="B73" s="55" t="s">
        <v>139</v>
      </c>
      <c r="C73" s="56"/>
      <c r="D73" s="57"/>
      <c r="E73" s="57"/>
      <c r="F73" s="57"/>
      <c r="G73" s="57"/>
      <c r="H73" s="57"/>
      <c r="I73" s="58"/>
      <c r="J73" s="59"/>
      <c r="K73" s="60"/>
      <c r="L73" s="113"/>
      <c r="M73" s="62" t="n">
        <f aca="false">SUM(M74+M76+M80+M84+M86+M98)</f>
        <v>22373.0526722795</v>
      </c>
      <c r="N73" s="60"/>
      <c r="O73" s="59"/>
      <c r="P73" s="62" t="n">
        <f aca="false">SUM(P74+P76+P80+P84+P86+P98)</f>
        <v>22373.0526722796</v>
      </c>
      <c r="Q73" s="60"/>
      <c r="S73" s="77" t="n">
        <f aca="false">H73*E73</f>
        <v>0</v>
      </c>
    </row>
    <row r="74" customFormat="false" ht="13.8" hidden="false" customHeight="false" outlineLevel="0" collapsed="false">
      <c r="A74" s="103" t="n">
        <v>1</v>
      </c>
      <c r="B74" s="104" t="s">
        <v>35</v>
      </c>
      <c r="C74" s="105"/>
      <c r="D74" s="105"/>
      <c r="E74" s="105"/>
      <c r="F74" s="105"/>
      <c r="G74" s="105"/>
      <c r="H74" s="105"/>
      <c r="I74" s="114"/>
      <c r="J74" s="105"/>
      <c r="K74" s="115"/>
      <c r="L74" s="116"/>
      <c r="M74" s="117" t="n">
        <f aca="false">SUM(M75)</f>
        <v>1882.74018039791</v>
      </c>
      <c r="N74" s="115"/>
      <c r="O74" s="105"/>
      <c r="P74" s="117" t="n">
        <f aca="false">SUM(P75)</f>
        <v>1882.74018039791</v>
      </c>
      <c r="Q74" s="115"/>
      <c r="S74" s="77" t="n">
        <f aca="false">H74*E74</f>
        <v>0</v>
      </c>
    </row>
    <row r="75" customFormat="false" ht="22.35" hidden="false" customHeight="false" outlineLevel="0" collapsed="false">
      <c r="A75" s="63" t="s">
        <v>140</v>
      </c>
      <c r="B75" s="64" t="s">
        <v>141</v>
      </c>
      <c r="C75" s="65" t="s">
        <v>38</v>
      </c>
      <c r="D75" s="68" t="n">
        <v>0</v>
      </c>
      <c r="E75" s="67" t="n">
        <v>28.1005997074315</v>
      </c>
      <c r="F75" s="68" t="n">
        <v>67</v>
      </c>
      <c r="G75" s="67"/>
      <c r="H75" s="68" t="n">
        <f aca="false">D75+F75-G75</f>
        <v>67</v>
      </c>
      <c r="I75" s="69"/>
      <c r="J75" s="70" t="n">
        <f aca="false">I75*E75</f>
        <v>0</v>
      </c>
      <c r="K75" s="71" t="n">
        <f aca="false">I75/H75</f>
        <v>0</v>
      </c>
      <c r="L75" s="118" t="n">
        <v>67</v>
      </c>
      <c r="M75" s="73" t="n">
        <f aca="false">L75*E75</f>
        <v>1882.74018039791</v>
      </c>
      <c r="N75" s="71" t="n">
        <f aca="false">L75/H75</f>
        <v>1</v>
      </c>
      <c r="O75" s="74" t="n">
        <f aca="false">I75+L75</f>
        <v>67</v>
      </c>
      <c r="P75" s="75" t="n">
        <f aca="false">J75+M75</f>
        <v>1882.74018039791</v>
      </c>
      <c r="Q75" s="76" t="n">
        <f aca="false">K75+N75</f>
        <v>1</v>
      </c>
      <c r="R75" s="1" t="n">
        <v>1</v>
      </c>
      <c r="S75" s="77" t="n">
        <f aca="false">H75*E75</f>
        <v>1882.74018039791</v>
      </c>
    </row>
    <row r="76" customFormat="false" ht="13.8" hidden="false" customHeight="false" outlineLevel="0" collapsed="false">
      <c r="A76" s="103" t="n">
        <v>2</v>
      </c>
      <c r="B76" s="104" t="s">
        <v>42</v>
      </c>
      <c r="C76" s="105"/>
      <c r="D76" s="105"/>
      <c r="E76" s="105"/>
      <c r="F76" s="105"/>
      <c r="G76" s="105"/>
      <c r="H76" s="105"/>
      <c r="I76" s="114"/>
      <c r="J76" s="105"/>
      <c r="K76" s="115"/>
      <c r="L76" s="116"/>
      <c r="M76" s="117" t="n">
        <f aca="false">SUM(M77:M79)</f>
        <v>354.243631197494</v>
      </c>
      <c r="N76" s="115"/>
      <c r="O76" s="105"/>
      <c r="P76" s="117" t="n">
        <f aca="false">SUM(P77:P79)</f>
        <v>354.243631197494</v>
      </c>
      <c r="Q76" s="115"/>
      <c r="S76" s="77" t="n">
        <f aca="false">H76*E76</f>
        <v>0</v>
      </c>
    </row>
    <row r="77" customFormat="false" ht="13.8" hidden="false" customHeight="false" outlineLevel="0" collapsed="false">
      <c r="A77" s="83" t="s">
        <v>142</v>
      </c>
      <c r="B77" s="84" t="s">
        <v>143</v>
      </c>
      <c r="C77" s="85" t="s">
        <v>50</v>
      </c>
      <c r="D77" s="86" t="n">
        <v>0</v>
      </c>
      <c r="E77" s="87" t="n">
        <v>0.668608680591723</v>
      </c>
      <c r="F77" s="88" t="n">
        <v>35</v>
      </c>
      <c r="G77" s="87"/>
      <c r="H77" s="88" t="n">
        <f aca="false">D77+F77-G77</f>
        <v>35</v>
      </c>
      <c r="I77" s="89"/>
      <c r="J77" s="90" t="n">
        <f aca="false">I77*E77</f>
        <v>0</v>
      </c>
      <c r="K77" s="91" t="n">
        <f aca="false">I77/H77</f>
        <v>0</v>
      </c>
      <c r="L77" s="92" t="n">
        <v>35</v>
      </c>
      <c r="M77" s="90" t="n">
        <f aca="false">L77*E77</f>
        <v>23.4013038207103</v>
      </c>
      <c r="N77" s="91" t="n">
        <f aca="false">L77/H77</f>
        <v>1</v>
      </c>
      <c r="O77" s="93" t="n">
        <f aca="false">I77+L77</f>
        <v>35</v>
      </c>
      <c r="P77" s="94" t="n">
        <f aca="false">J77+M77</f>
        <v>23.4013038207103</v>
      </c>
      <c r="Q77" s="95" t="n">
        <f aca="false">K77+N77</f>
        <v>1</v>
      </c>
      <c r="R77" s="96" t="n">
        <v>2</v>
      </c>
      <c r="S77" s="77" t="n">
        <f aca="false">H77*E77</f>
        <v>23.4013038207103</v>
      </c>
      <c r="T77" s="96"/>
      <c r="U77" s="96"/>
      <c r="V77" s="97"/>
      <c r="W77" s="97"/>
    </row>
    <row r="78" customFormat="false" ht="22.35" hidden="false" customHeight="false" outlineLevel="0" collapsed="false">
      <c r="A78" s="83" t="s">
        <v>144</v>
      </c>
      <c r="B78" s="84" t="s">
        <v>145</v>
      </c>
      <c r="C78" s="85" t="s">
        <v>61</v>
      </c>
      <c r="D78" s="86" t="n">
        <v>0</v>
      </c>
      <c r="E78" s="87" t="n">
        <v>43.2335221578349</v>
      </c>
      <c r="F78" s="88" t="n">
        <v>6</v>
      </c>
      <c r="G78" s="87"/>
      <c r="H78" s="88" t="n">
        <f aca="false">D78+F78-G78</f>
        <v>6</v>
      </c>
      <c r="I78" s="89"/>
      <c r="J78" s="90" t="n">
        <f aca="false">I78*E78</f>
        <v>0</v>
      </c>
      <c r="K78" s="91" t="n">
        <f aca="false">I78/H78</f>
        <v>0</v>
      </c>
      <c r="L78" s="92" t="n">
        <v>6</v>
      </c>
      <c r="M78" s="90" t="n">
        <f aca="false">L78*E78</f>
        <v>259.401132947009</v>
      </c>
      <c r="N78" s="91" t="n">
        <f aca="false">L78/H78</f>
        <v>1</v>
      </c>
      <c r="O78" s="93" t="n">
        <f aca="false">I78+L78</f>
        <v>6</v>
      </c>
      <c r="P78" s="94" t="n">
        <f aca="false">J78+M78</f>
        <v>259.401132947009</v>
      </c>
      <c r="Q78" s="95" t="n">
        <f aca="false">K78+N78</f>
        <v>1</v>
      </c>
      <c r="R78" s="96" t="n">
        <v>2</v>
      </c>
      <c r="S78" s="77" t="n">
        <f aca="false">H78*E78</f>
        <v>259.401132947009</v>
      </c>
      <c r="T78" s="96"/>
      <c r="U78" s="96"/>
      <c r="V78" s="97"/>
      <c r="W78" s="97"/>
    </row>
    <row r="79" customFormat="false" ht="13.8" hidden="false" customHeight="false" outlineLevel="0" collapsed="false">
      <c r="A79" s="83" t="s">
        <v>146</v>
      </c>
      <c r="B79" s="84" t="s">
        <v>147</v>
      </c>
      <c r="C79" s="85" t="s">
        <v>38</v>
      </c>
      <c r="D79" s="86" t="n">
        <v>0</v>
      </c>
      <c r="E79" s="87" t="n">
        <v>28.5764777719096</v>
      </c>
      <c r="F79" s="88" t="n">
        <v>2.5</v>
      </c>
      <c r="G79" s="87"/>
      <c r="H79" s="88" t="n">
        <f aca="false">D79+F79-G79</f>
        <v>2.5</v>
      </c>
      <c r="I79" s="89"/>
      <c r="J79" s="90" t="n">
        <f aca="false">I79*E79</f>
        <v>0</v>
      </c>
      <c r="K79" s="91" t="n">
        <f aca="false">I79/H79</f>
        <v>0</v>
      </c>
      <c r="L79" s="92" t="n">
        <v>2.5</v>
      </c>
      <c r="M79" s="90" t="n">
        <f aca="false">L79*E79</f>
        <v>71.441194429774</v>
      </c>
      <c r="N79" s="91" t="n">
        <f aca="false">L79/H79</f>
        <v>1</v>
      </c>
      <c r="O79" s="93" t="n">
        <f aca="false">I79+L79</f>
        <v>2.5</v>
      </c>
      <c r="P79" s="94" t="n">
        <f aca="false">J79+M79</f>
        <v>71.441194429774</v>
      </c>
      <c r="Q79" s="95" t="n">
        <f aca="false">K79+N79</f>
        <v>1</v>
      </c>
      <c r="R79" s="96" t="n">
        <v>2</v>
      </c>
      <c r="S79" s="77" t="n">
        <f aca="false">H79*E79</f>
        <v>71.441194429774</v>
      </c>
      <c r="T79" s="96"/>
      <c r="U79" s="96"/>
      <c r="V79" s="97"/>
      <c r="W79" s="97"/>
    </row>
    <row r="80" customFormat="false" ht="13.8" hidden="false" customHeight="false" outlineLevel="0" collapsed="false">
      <c r="A80" s="103" t="n">
        <v>4</v>
      </c>
      <c r="B80" s="104" t="s">
        <v>76</v>
      </c>
      <c r="C80" s="105"/>
      <c r="D80" s="105"/>
      <c r="E80" s="105"/>
      <c r="F80" s="105"/>
      <c r="G80" s="105"/>
      <c r="H80" s="105"/>
      <c r="I80" s="114"/>
      <c r="J80" s="105"/>
      <c r="K80" s="115"/>
      <c r="L80" s="116"/>
      <c r="M80" s="117" t="n">
        <f aca="false">SUM(M81:M83)</f>
        <v>1138.75241439286</v>
      </c>
      <c r="N80" s="115"/>
      <c r="O80" s="105"/>
      <c r="P80" s="117" t="n">
        <f aca="false">SUM(P81:P83)</f>
        <v>1138.75241439286</v>
      </c>
      <c r="Q80" s="115"/>
      <c r="S80" s="77" t="n">
        <f aca="false">H80*E80</f>
        <v>0</v>
      </c>
    </row>
    <row r="81" customFormat="false" ht="13.8" hidden="false" customHeight="false" outlineLevel="0" collapsed="false">
      <c r="A81" s="83" t="s">
        <v>148</v>
      </c>
      <c r="B81" s="84" t="s">
        <v>149</v>
      </c>
      <c r="C81" s="85" t="s">
        <v>61</v>
      </c>
      <c r="D81" s="86" t="n">
        <v>0</v>
      </c>
      <c r="E81" s="87" t="n">
        <v>41.7226093031169</v>
      </c>
      <c r="F81" s="88" t="n">
        <v>12</v>
      </c>
      <c r="G81" s="87"/>
      <c r="H81" s="88" t="n">
        <f aca="false">D81+F81-G81</f>
        <v>12</v>
      </c>
      <c r="I81" s="89"/>
      <c r="J81" s="90" t="n">
        <f aca="false">I81*E81</f>
        <v>0</v>
      </c>
      <c r="K81" s="91" t="n">
        <f aca="false">I81/H81</f>
        <v>0</v>
      </c>
      <c r="L81" s="92" t="n">
        <v>12</v>
      </c>
      <c r="M81" s="90" t="n">
        <f aca="false">L81*E81</f>
        <v>500.671311637403</v>
      </c>
      <c r="N81" s="91" t="n">
        <f aca="false">L81/H81</f>
        <v>1</v>
      </c>
      <c r="O81" s="93" t="n">
        <f aca="false">I81+L81</f>
        <v>12</v>
      </c>
      <c r="P81" s="94" t="n">
        <f aca="false">J81+M81</f>
        <v>500.671311637403</v>
      </c>
      <c r="Q81" s="95" t="n">
        <f aca="false">K81+N81</f>
        <v>1</v>
      </c>
      <c r="R81" s="96" t="n">
        <v>4</v>
      </c>
      <c r="S81" s="77" t="n">
        <f aca="false">H81*E81</f>
        <v>500.671311637403</v>
      </c>
      <c r="T81" s="96"/>
      <c r="U81" s="96"/>
      <c r="V81" s="97"/>
      <c r="W81" s="97"/>
    </row>
    <row r="82" customFormat="false" ht="22.35" hidden="false" customHeight="false" outlineLevel="0" collapsed="false">
      <c r="A82" s="83" t="s">
        <v>150</v>
      </c>
      <c r="B82" s="84" t="s">
        <v>151</v>
      </c>
      <c r="C82" s="85" t="s">
        <v>38</v>
      </c>
      <c r="D82" s="86" t="n">
        <v>0</v>
      </c>
      <c r="E82" s="87" t="n">
        <v>80.4947746064697</v>
      </c>
      <c r="F82" s="88" t="n">
        <v>6</v>
      </c>
      <c r="G82" s="87"/>
      <c r="H82" s="88" t="n">
        <f aca="false">D82+F82-G82</f>
        <v>6</v>
      </c>
      <c r="I82" s="89"/>
      <c r="J82" s="90" t="n">
        <f aca="false">I82*E82</f>
        <v>0</v>
      </c>
      <c r="K82" s="91" t="n">
        <f aca="false">I82/H82</f>
        <v>0</v>
      </c>
      <c r="L82" s="92" t="n">
        <v>6</v>
      </c>
      <c r="M82" s="90" t="n">
        <f aca="false">L82*E82</f>
        <v>482.968647638818</v>
      </c>
      <c r="N82" s="91" t="n">
        <f aca="false">L82/H82</f>
        <v>1</v>
      </c>
      <c r="O82" s="93" t="n">
        <f aca="false">I82+L82</f>
        <v>6</v>
      </c>
      <c r="P82" s="94" t="n">
        <f aca="false">J82+M82</f>
        <v>482.968647638818</v>
      </c>
      <c r="Q82" s="95" t="n">
        <f aca="false">K82+N82</f>
        <v>1</v>
      </c>
      <c r="R82" s="96" t="n">
        <v>4</v>
      </c>
      <c r="S82" s="77" t="n">
        <f aca="false">H82*E82</f>
        <v>482.968647638818</v>
      </c>
      <c r="T82" s="96"/>
      <c r="U82" s="96"/>
      <c r="V82" s="97"/>
      <c r="W82" s="97"/>
    </row>
    <row r="83" customFormat="false" ht="43.25" hidden="false" customHeight="false" outlineLevel="0" collapsed="false">
      <c r="A83" s="83" t="s">
        <v>152</v>
      </c>
      <c r="B83" s="84" t="s">
        <v>153</v>
      </c>
      <c r="C83" s="85" t="s">
        <v>38</v>
      </c>
      <c r="D83" s="86" t="n">
        <v>0</v>
      </c>
      <c r="E83" s="87" t="n">
        <v>25.8520758527725</v>
      </c>
      <c r="F83" s="88" t="n">
        <v>6</v>
      </c>
      <c r="G83" s="87"/>
      <c r="H83" s="88" t="n">
        <f aca="false">D83+F83-G83</f>
        <v>6</v>
      </c>
      <c r="I83" s="89"/>
      <c r="J83" s="90" t="n">
        <f aca="false">I83*E83</f>
        <v>0</v>
      </c>
      <c r="K83" s="91" t="n">
        <f aca="false">I83/H83</f>
        <v>0</v>
      </c>
      <c r="L83" s="92" t="n">
        <v>6</v>
      </c>
      <c r="M83" s="90" t="n">
        <f aca="false">L83*E83</f>
        <v>155.112455116635</v>
      </c>
      <c r="N83" s="91" t="n">
        <f aca="false">L83/H83</f>
        <v>1</v>
      </c>
      <c r="O83" s="93" t="n">
        <f aca="false">I83+L83</f>
        <v>6</v>
      </c>
      <c r="P83" s="94" t="n">
        <f aca="false">J83+M83</f>
        <v>155.112455116635</v>
      </c>
      <c r="Q83" s="95" t="n">
        <f aca="false">K83+N83</f>
        <v>1</v>
      </c>
      <c r="R83" s="96" t="n">
        <v>4</v>
      </c>
      <c r="S83" s="77" t="n">
        <f aca="false">H83*E83</f>
        <v>155.112455116635</v>
      </c>
      <c r="T83" s="96"/>
      <c r="U83" s="96"/>
      <c r="V83" s="97"/>
      <c r="W83" s="97"/>
    </row>
    <row r="84" customFormat="false" ht="13.8" hidden="false" customHeight="false" outlineLevel="0" collapsed="false">
      <c r="A84" s="103" t="n">
        <v>5</v>
      </c>
      <c r="B84" s="104" t="s">
        <v>81</v>
      </c>
      <c r="C84" s="105"/>
      <c r="D84" s="105"/>
      <c r="E84" s="105"/>
      <c r="F84" s="105"/>
      <c r="G84" s="105"/>
      <c r="H84" s="105"/>
      <c r="I84" s="114"/>
      <c r="J84" s="105"/>
      <c r="K84" s="115"/>
      <c r="L84" s="116"/>
      <c r="M84" s="117" t="n">
        <f aca="false">SUM(M85)</f>
        <v>109.49954263641</v>
      </c>
      <c r="N84" s="115"/>
      <c r="O84" s="105"/>
      <c r="P84" s="117" t="n">
        <f aca="false">SUM(P85)</f>
        <v>109.49954263641</v>
      </c>
      <c r="Q84" s="115"/>
      <c r="S84" s="77" t="n">
        <f aca="false">H84*E84</f>
        <v>0</v>
      </c>
    </row>
    <row r="85" customFormat="false" ht="32.8" hidden="false" customHeight="false" outlineLevel="0" collapsed="false">
      <c r="A85" s="83" t="s">
        <v>154</v>
      </c>
      <c r="B85" s="84" t="s">
        <v>155</v>
      </c>
      <c r="C85" s="85" t="s">
        <v>61</v>
      </c>
      <c r="D85" s="86" t="n">
        <v>0</v>
      </c>
      <c r="E85" s="87" t="n">
        <v>54.7497713182048</v>
      </c>
      <c r="F85" s="88" t="n">
        <v>2</v>
      </c>
      <c r="G85" s="87"/>
      <c r="H85" s="88" t="n">
        <f aca="false">D85+F85-G85</f>
        <v>2</v>
      </c>
      <c r="I85" s="89"/>
      <c r="J85" s="90" t="n">
        <f aca="false">I85*E85</f>
        <v>0</v>
      </c>
      <c r="K85" s="91" t="n">
        <f aca="false">I85/H85</f>
        <v>0</v>
      </c>
      <c r="L85" s="92" t="n">
        <v>2</v>
      </c>
      <c r="M85" s="90" t="n">
        <f aca="false">L85*E85</f>
        <v>109.49954263641</v>
      </c>
      <c r="N85" s="91" t="n">
        <f aca="false">L85/H85</f>
        <v>1</v>
      </c>
      <c r="O85" s="93" t="n">
        <f aca="false">I85+L85</f>
        <v>2</v>
      </c>
      <c r="P85" s="94" t="n">
        <f aca="false">J85+M85</f>
        <v>109.49954263641</v>
      </c>
      <c r="Q85" s="95" t="n">
        <f aca="false">K85+N85</f>
        <v>1</v>
      </c>
      <c r="R85" s="96" t="n">
        <v>5</v>
      </c>
      <c r="S85" s="77" t="n">
        <f aca="false">H85*E85</f>
        <v>109.49954263641</v>
      </c>
      <c r="T85" s="96"/>
      <c r="U85" s="96"/>
      <c r="V85" s="97"/>
      <c r="W85" s="97"/>
    </row>
    <row r="86" customFormat="false" ht="13.8" hidden="false" customHeight="false" outlineLevel="0" collapsed="false">
      <c r="A86" s="103" t="n">
        <v>7</v>
      </c>
      <c r="B86" s="104" t="s">
        <v>107</v>
      </c>
      <c r="C86" s="105"/>
      <c r="D86" s="105"/>
      <c r="E86" s="105"/>
      <c r="F86" s="105"/>
      <c r="G86" s="105"/>
      <c r="H86" s="105"/>
      <c r="I86" s="114"/>
      <c r="J86" s="105"/>
      <c r="K86" s="115"/>
      <c r="L86" s="116"/>
      <c r="M86" s="117" t="n">
        <f aca="false">SUM(M87:M97)</f>
        <v>18686.7465244613</v>
      </c>
      <c r="N86" s="115"/>
      <c r="O86" s="105"/>
      <c r="P86" s="117" t="n">
        <f aca="false">SUM(P87:P97)</f>
        <v>18686.7465244613</v>
      </c>
      <c r="Q86" s="115"/>
      <c r="S86" s="77" t="n">
        <f aca="false">H86*E86</f>
        <v>0</v>
      </c>
    </row>
    <row r="87" customFormat="false" ht="22.35" hidden="false" customHeight="false" outlineLevel="0" collapsed="false">
      <c r="A87" s="83" t="s">
        <v>156</v>
      </c>
      <c r="B87" s="84" t="s">
        <v>157</v>
      </c>
      <c r="C87" s="85" t="s">
        <v>61</v>
      </c>
      <c r="D87" s="86" t="n">
        <v>0</v>
      </c>
      <c r="E87" s="87" t="n">
        <v>70.7511712362807</v>
      </c>
      <c r="F87" s="88" t="n">
        <v>30</v>
      </c>
      <c r="G87" s="87"/>
      <c r="H87" s="88" t="n">
        <f aca="false">D87+F87-G87</f>
        <v>30</v>
      </c>
      <c r="I87" s="89"/>
      <c r="J87" s="90" t="n">
        <f aca="false">I87*E87</f>
        <v>0</v>
      </c>
      <c r="K87" s="91" t="n">
        <f aca="false">I87/H87</f>
        <v>0</v>
      </c>
      <c r="L87" s="92" t="n">
        <v>30</v>
      </c>
      <c r="M87" s="90" t="n">
        <f aca="false">L87*E87</f>
        <v>2122.53513708842</v>
      </c>
      <c r="N87" s="91" t="n">
        <f aca="false">L87/H87</f>
        <v>1</v>
      </c>
      <c r="O87" s="93" t="n">
        <f aca="false">I87+L87</f>
        <v>30</v>
      </c>
      <c r="P87" s="94" t="n">
        <f aca="false">J87+M87</f>
        <v>2122.53513708842</v>
      </c>
      <c r="Q87" s="95" t="n">
        <f aca="false">K87+N87</f>
        <v>1</v>
      </c>
      <c r="R87" s="96" t="n">
        <v>7</v>
      </c>
      <c r="S87" s="77" t="n">
        <f aca="false">H87*E87</f>
        <v>2122.53513708842</v>
      </c>
      <c r="T87" s="96"/>
      <c r="U87" s="96"/>
      <c r="V87" s="97"/>
      <c r="W87" s="97"/>
    </row>
    <row r="88" customFormat="false" ht="22.35" hidden="false" customHeight="false" outlineLevel="0" collapsed="false">
      <c r="A88" s="83" t="s">
        <v>158</v>
      </c>
      <c r="B88" s="84" t="s">
        <v>159</v>
      </c>
      <c r="C88" s="85" t="s">
        <v>50</v>
      </c>
      <c r="D88" s="86" t="n">
        <v>0</v>
      </c>
      <c r="E88" s="87" t="n">
        <v>46.1601722543752</v>
      </c>
      <c r="F88" s="88" t="n">
        <v>2</v>
      </c>
      <c r="G88" s="87"/>
      <c r="H88" s="88" t="n">
        <f aca="false">D88+F88-G88</f>
        <v>2</v>
      </c>
      <c r="I88" s="89"/>
      <c r="J88" s="90" t="n">
        <f aca="false">I88*E88</f>
        <v>0</v>
      </c>
      <c r="K88" s="91" t="n">
        <f aca="false">I88/H88</f>
        <v>0</v>
      </c>
      <c r="L88" s="92" t="n">
        <v>2</v>
      </c>
      <c r="M88" s="90" t="n">
        <f aca="false">L88*E88</f>
        <v>92.3203445087504</v>
      </c>
      <c r="N88" s="91" t="n">
        <f aca="false">L88/H88</f>
        <v>1</v>
      </c>
      <c r="O88" s="93" t="n">
        <f aca="false">I88+L88</f>
        <v>2</v>
      </c>
      <c r="P88" s="94" t="n">
        <f aca="false">J88+M88</f>
        <v>92.3203445087504</v>
      </c>
      <c r="Q88" s="95" t="n">
        <f aca="false">K88+N88</f>
        <v>1</v>
      </c>
      <c r="R88" s="96" t="n">
        <v>7</v>
      </c>
      <c r="S88" s="77" t="n">
        <f aca="false">H88*E88</f>
        <v>92.3203445087504</v>
      </c>
      <c r="T88" s="96"/>
      <c r="U88" s="96"/>
      <c r="V88" s="97"/>
      <c r="W88" s="97"/>
    </row>
    <row r="89" customFormat="false" ht="13.8" hidden="false" customHeight="false" outlineLevel="0" collapsed="false">
      <c r="A89" s="83" t="s">
        <v>160</v>
      </c>
      <c r="B89" s="84" t="s">
        <v>161</v>
      </c>
      <c r="C89" s="85" t="s">
        <v>50</v>
      </c>
      <c r="D89" s="86" t="n">
        <v>0</v>
      </c>
      <c r="E89" s="87" t="n">
        <v>2.35440672400537</v>
      </c>
      <c r="F89" s="88" t="n">
        <v>23</v>
      </c>
      <c r="G89" s="87"/>
      <c r="H89" s="88" t="n">
        <f aca="false">D89+F89-G89</f>
        <v>23</v>
      </c>
      <c r="I89" s="89"/>
      <c r="J89" s="90" t="n">
        <f aca="false">I89*E89</f>
        <v>0</v>
      </c>
      <c r="K89" s="91" t="n">
        <f aca="false">I89/H89</f>
        <v>0</v>
      </c>
      <c r="L89" s="92" t="n">
        <v>23</v>
      </c>
      <c r="M89" s="90" t="n">
        <f aca="false">L89*E89</f>
        <v>54.1513546521235</v>
      </c>
      <c r="N89" s="91" t="n">
        <f aca="false">L89/H89</f>
        <v>1</v>
      </c>
      <c r="O89" s="93" t="n">
        <f aca="false">I89+L89</f>
        <v>23</v>
      </c>
      <c r="P89" s="94" t="n">
        <f aca="false">J89+M89</f>
        <v>54.1513546521235</v>
      </c>
      <c r="Q89" s="95" t="n">
        <f aca="false">K89+N89</f>
        <v>1</v>
      </c>
      <c r="R89" s="96" t="n">
        <v>7</v>
      </c>
      <c r="S89" s="77" t="n">
        <f aca="false">H89*E89</f>
        <v>54.1513546521235</v>
      </c>
      <c r="T89" s="96"/>
      <c r="U89" s="96"/>
      <c r="V89" s="97"/>
      <c r="W89" s="97"/>
    </row>
    <row r="90" customFormat="false" ht="13.8" hidden="false" customHeight="false" outlineLevel="0" collapsed="false">
      <c r="A90" s="83" t="s">
        <v>162</v>
      </c>
      <c r="B90" s="84" t="s">
        <v>163</v>
      </c>
      <c r="C90" s="85" t="s">
        <v>50</v>
      </c>
      <c r="D90" s="86" t="n">
        <v>0</v>
      </c>
      <c r="E90" s="87" t="n">
        <v>4.71000314317194</v>
      </c>
      <c r="F90" s="88" t="n">
        <v>8</v>
      </c>
      <c r="G90" s="87"/>
      <c r="H90" s="88" t="n">
        <f aca="false">D90+F90-G90</f>
        <v>8</v>
      </c>
      <c r="I90" s="89"/>
      <c r="J90" s="90" t="n">
        <f aca="false">I90*E90</f>
        <v>0</v>
      </c>
      <c r="K90" s="91" t="n">
        <f aca="false">I90/H90</f>
        <v>0</v>
      </c>
      <c r="L90" s="92" t="n">
        <v>8</v>
      </c>
      <c r="M90" s="90" t="n">
        <f aca="false">L90*E90</f>
        <v>37.6800251453755</v>
      </c>
      <c r="N90" s="91" t="n">
        <f aca="false">L90/H90</f>
        <v>1</v>
      </c>
      <c r="O90" s="93" t="n">
        <f aca="false">I90+L90</f>
        <v>8</v>
      </c>
      <c r="P90" s="94" t="n">
        <f aca="false">J90+M90</f>
        <v>37.6800251453755</v>
      </c>
      <c r="Q90" s="95" t="n">
        <f aca="false">K90+N90</f>
        <v>1</v>
      </c>
      <c r="R90" s="96" t="n">
        <v>7</v>
      </c>
      <c r="S90" s="77" t="n">
        <f aca="false">H90*E90</f>
        <v>37.6800251453755</v>
      </c>
      <c r="T90" s="96"/>
      <c r="U90" s="96"/>
      <c r="V90" s="97"/>
      <c r="W90" s="97"/>
    </row>
    <row r="91" customFormat="false" ht="13.8" hidden="false" customHeight="false" outlineLevel="0" collapsed="false">
      <c r="A91" s="83" t="s">
        <v>164</v>
      </c>
      <c r="B91" s="84" t="s">
        <v>165</v>
      </c>
      <c r="C91" s="85" t="s">
        <v>50</v>
      </c>
      <c r="D91" s="86" t="n">
        <v>0</v>
      </c>
      <c r="E91" s="87" t="n">
        <v>20.0772955403308</v>
      </c>
      <c r="F91" s="88" t="n">
        <v>4</v>
      </c>
      <c r="G91" s="87"/>
      <c r="H91" s="88" t="n">
        <f aca="false">D91+F91-G91</f>
        <v>4</v>
      </c>
      <c r="I91" s="89"/>
      <c r="J91" s="90" t="n">
        <f aca="false">I91*E91</f>
        <v>0</v>
      </c>
      <c r="K91" s="91" t="n">
        <f aca="false">I91/H91</f>
        <v>0</v>
      </c>
      <c r="L91" s="92" t="n">
        <v>4</v>
      </c>
      <c r="M91" s="90" t="n">
        <f aca="false">L91*E91</f>
        <v>80.3091821613232</v>
      </c>
      <c r="N91" s="91" t="n">
        <f aca="false">L91/H91</f>
        <v>1</v>
      </c>
      <c r="O91" s="93" t="n">
        <f aca="false">I91+L91</f>
        <v>4</v>
      </c>
      <c r="P91" s="94" t="n">
        <f aca="false">J91+M91</f>
        <v>80.3091821613232</v>
      </c>
      <c r="Q91" s="95" t="n">
        <f aca="false">K91+N91</f>
        <v>1</v>
      </c>
      <c r="R91" s="96" t="n">
        <v>7</v>
      </c>
      <c r="S91" s="77" t="n">
        <f aca="false">H91*E91</f>
        <v>80.3091821613232</v>
      </c>
      <c r="T91" s="96"/>
      <c r="U91" s="96"/>
      <c r="V91" s="97"/>
      <c r="W91" s="97"/>
    </row>
    <row r="92" customFormat="false" ht="22.35" hidden="false" customHeight="false" outlineLevel="0" collapsed="false">
      <c r="A92" s="83" t="s">
        <v>166</v>
      </c>
      <c r="B92" s="84" t="s">
        <v>167</v>
      </c>
      <c r="C92" s="85" t="s">
        <v>50</v>
      </c>
      <c r="D92" s="86" t="n">
        <v>0</v>
      </c>
      <c r="E92" s="87" t="n">
        <v>23.8093692610003</v>
      </c>
      <c r="F92" s="88" t="n">
        <v>2</v>
      </c>
      <c r="G92" s="87"/>
      <c r="H92" s="88" t="n">
        <f aca="false">D92+F92-G92</f>
        <v>2</v>
      </c>
      <c r="I92" s="89"/>
      <c r="J92" s="90" t="n">
        <f aca="false">I92*E92</f>
        <v>0</v>
      </c>
      <c r="K92" s="91" t="n">
        <f aca="false">I92/H92</f>
        <v>0</v>
      </c>
      <c r="L92" s="92" t="n">
        <v>2</v>
      </c>
      <c r="M92" s="90" t="n">
        <f aca="false">L92*E92</f>
        <v>47.6187385220006</v>
      </c>
      <c r="N92" s="91" t="n">
        <f aca="false">L92/H92</f>
        <v>1</v>
      </c>
      <c r="O92" s="93" t="n">
        <f aca="false">I92+L92</f>
        <v>2</v>
      </c>
      <c r="P92" s="94" t="n">
        <f aca="false">J92+M92</f>
        <v>47.6187385220006</v>
      </c>
      <c r="Q92" s="95" t="n">
        <f aca="false">K92+N92</f>
        <v>1</v>
      </c>
      <c r="R92" s="96" t="n">
        <v>7</v>
      </c>
      <c r="S92" s="77" t="n">
        <f aca="false">H92*E92</f>
        <v>47.6187385220006</v>
      </c>
      <c r="T92" s="96"/>
      <c r="U92" s="96"/>
      <c r="V92" s="97"/>
      <c r="W92" s="97"/>
    </row>
    <row r="93" customFormat="false" ht="22.35" hidden="false" customHeight="false" outlineLevel="0" collapsed="false">
      <c r="A93" s="83" t="s">
        <v>168</v>
      </c>
      <c r="B93" s="84" t="s">
        <v>169</v>
      </c>
      <c r="C93" s="85" t="s">
        <v>50</v>
      </c>
      <c r="D93" s="86" t="n">
        <v>0</v>
      </c>
      <c r="E93" s="87" t="n">
        <v>75.3897926697809</v>
      </c>
      <c r="F93" s="88" t="n">
        <v>1</v>
      </c>
      <c r="G93" s="87"/>
      <c r="H93" s="88" t="n">
        <f aca="false">D93+F93-G93</f>
        <v>1</v>
      </c>
      <c r="I93" s="89"/>
      <c r="J93" s="90" t="n">
        <f aca="false">I93*E93</f>
        <v>0</v>
      </c>
      <c r="K93" s="91" t="n">
        <f aca="false">I93/H93</f>
        <v>0</v>
      </c>
      <c r="L93" s="92" t="n">
        <v>1</v>
      </c>
      <c r="M93" s="90" t="n">
        <f aca="false">L93*E93</f>
        <v>75.3897926697809</v>
      </c>
      <c r="N93" s="91" t="n">
        <f aca="false">L93/H93</f>
        <v>1</v>
      </c>
      <c r="O93" s="93" t="n">
        <f aca="false">I93+L93</f>
        <v>1</v>
      </c>
      <c r="P93" s="94" t="n">
        <f aca="false">J93+M93</f>
        <v>75.3897926697809</v>
      </c>
      <c r="Q93" s="95" t="n">
        <f aca="false">K93+N93</f>
        <v>1</v>
      </c>
      <c r="R93" s="96" t="n">
        <v>7</v>
      </c>
      <c r="S93" s="77" t="n">
        <f aca="false">H93*E93</f>
        <v>75.3897926697809</v>
      </c>
      <c r="T93" s="96"/>
      <c r="U93" s="96"/>
      <c r="V93" s="97"/>
      <c r="W93" s="97"/>
    </row>
    <row r="94" customFormat="false" ht="13.8" hidden="false" customHeight="false" outlineLevel="0" collapsed="false">
      <c r="A94" s="83" t="s">
        <v>170</v>
      </c>
      <c r="B94" s="84" t="s">
        <v>171</v>
      </c>
      <c r="C94" s="85" t="s">
        <v>50</v>
      </c>
      <c r="D94" s="86" t="n">
        <v>0</v>
      </c>
      <c r="E94" s="87" t="n">
        <v>306.834279023863</v>
      </c>
      <c r="F94" s="88" t="n">
        <v>3</v>
      </c>
      <c r="G94" s="87"/>
      <c r="H94" s="88" t="n">
        <f aca="false">D94+F94-G94</f>
        <v>3</v>
      </c>
      <c r="I94" s="89"/>
      <c r="J94" s="90" t="n">
        <f aca="false">I94*E94</f>
        <v>0</v>
      </c>
      <c r="K94" s="91" t="n">
        <f aca="false">I94/H94</f>
        <v>0</v>
      </c>
      <c r="L94" s="92" t="n">
        <v>3</v>
      </c>
      <c r="M94" s="90" t="n">
        <f aca="false">L94*E94</f>
        <v>920.502837071589</v>
      </c>
      <c r="N94" s="91" t="n">
        <f aca="false">L94/H94</f>
        <v>1</v>
      </c>
      <c r="O94" s="93" t="n">
        <f aca="false">I94+L94</f>
        <v>3</v>
      </c>
      <c r="P94" s="94" t="n">
        <f aca="false">J94+M94</f>
        <v>920.502837071589</v>
      </c>
      <c r="Q94" s="95" t="n">
        <f aca="false">K94+N94</f>
        <v>1</v>
      </c>
      <c r="R94" s="96" t="n">
        <v>7</v>
      </c>
      <c r="S94" s="77" t="n">
        <f aca="false">H94*E94</f>
        <v>920.502837071589</v>
      </c>
      <c r="T94" s="96"/>
      <c r="U94" s="96"/>
      <c r="V94" s="97"/>
      <c r="W94" s="97"/>
    </row>
    <row r="95" customFormat="false" ht="22.35" hidden="false" customHeight="false" outlineLevel="0" collapsed="false">
      <c r="A95" s="83" t="s">
        <v>172</v>
      </c>
      <c r="B95" s="84" t="s">
        <v>173</v>
      </c>
      <c r="C95" s="85" t="s">
        <v>98</v>
      </c>
      <c r="D95" s="86" t="n">
        <v>0</v>
      </c>
      <c r="E95" s="87" t="n">
        <v>431.685648020336</v>
      </c>
      <c r="F95" s="88" t="n">
        <v>1</v>
      </c>
      <c r="G95" s="87"/>
      <c r="H95" s="88" t="n">
        <f aca="false">D95+F95-G95</f>
        <v>1</v>
      </c>
      <c r="I95" s="89"/>
      <c r="J95" s="90" t="n">
        <f aca="false">I95*E95</f>
        <v>0</v>
      </c>
      <c r="K95" s="91" t="n">
        <f aca="false">I95/H95</f>
        <v>0</v>
      </c>
      <c r="L95" s="92" t="n">
        <v>1</v>
      </c>
      <c r="M95" s="90" t="n">
        <f aca="false">L95*E95</f>
        <v>431.685648020336</v>
      </c>
      <c r="N95" s="91" t="n">
        <f aca="false">L95/H95</f>
        <v>1</v>
      </c>
      <c r="O95" s="93" t="n">
        <f aca="false">I95+L95</f>
        <v>1</v>
      </c>
      <c r="P95" s="94" t="n">
        <f aca="false">J95+M95</f>
        <v>431.685648020336</v>
      </c>
      <c r="Q95" s="95" t="n">
        <f aca="false">K95+N95</f>
        <v>1</v>
      </c>
      <c r="R95" s="96" t="n">
        <v>7</v>
      </c>
      <c r="S95" s="77" t="n">
        <f aca="false">H95*E95</f>
        <v>431.685648020336</v>
      </c>
      <c r="T95" s="96"/>
      <c r="U95" s="96"/>
      <c r="V95" s="97"/>
      <c r="W95" s="97"/>
    </row>
    <row r="96" customFormat="false" ht="22.35" hidden="false" customHeight="false" outlineLevel="0" collapsed="false">
      <c r="A96" s="83" t="s">
        <v>174</v>
      </c>
      <c r="B96" s="84" t="s">
        <v>175</v>
      </c>
      <c r="C96" s="85" t="s">
        <v>61</v>
      </c>
      <c r="D96" s="86" t="n">
        <v>0</v>
      </c>
      <c r="E96" s="87" t="n">
        <v>117.066003861611</v>
      </c>
      <c r="F96" s="88" t="n">
        <v>116</v>
      </c>
      <c r="G96" s="87"/>
      <c r="H96" s="88" t="n">
        <f aca="false">D96+F96-G96</f>
        <v>116</v>
      </c>
      <c r="I96" s="89"/>
      <c r="J96" s="90" t="n">
        <f aca="false">I96*E96</f>
        <v>0</v>
      </c>
      <c r="K96" s="91" t="n">
        <f aca="false">I96/H96</f>
        <v>0</v>
      </c>
      <c r="L96" s="92" t="n">
        <v>116</v>
      </c>
      <c r="M96" s="90" t="n">
        <f aca="false">L96*E96</f>
        <v>13579.6564479469</v>
      </c>
      <c r="N96" s="91" t="n">
        <f aca="false">L96/H96</f>
        <v>1</v>
      </c>
      <c r="O96" s="93" t="n">
        <f aca="false">I96+L96</f>
        <v>116</v>
      </c>
      <c r="P96" s="94" t="n">
        <f aca="false">J96+M96</f>
        <v>13579.6564479469</v>
      </c>
      <c r="Q96" s="95" t="n">
        <f aca="false">K96+N96</f>
        <v>1</v>
      </c>
      <c r="R96" s="96" t="n">
        <v>7</v>
      </c>
      <c r="S96" s="77" t="n">
        <f aca="false">H96*E96</f>
        <v>13579.6564479469</v>
      </c>
      <c r="T96" s="96"/>
      <c r="U96" s="96"/>
      <c r="V96" s="97"/>
      <c r="W96" s="97"/>
    </row>
    <row r="97" customFormat="false" ht="22.35" hidden="false" customHeight="false" outlineLevel="0" collapsed="false">
      <c r="A97" s="83" t="s">
        <v>176</v>
      </c>
      <c r="B97" s="84" t="s">
        <v>177</v>
      </c>
      <c r="C97" s="85" t="s">
        <v>61</v>
      </c>
      <c r="D97" s="86" t="n">
        <v>0</v>
      </c>
      <c r="E97" s="87" t="n">
        <v>41.4965672224898</v>
      </c>
      <c r="F97" s="88" t="n">
        <v>30</v>
      </c>
      <c r="G97" s="87"/>
      <c r="H97" s="88" t="n">
        <f aca="false">D97+F97-G97</f>
        <v>30</v>
      </c>
      <c r="I97" s="89"/>
      <c r="J97" s="90" t="n">
        <f aca="false">I97*E97</f>
        <v>0</v>
      </c>
      <c r="K97" s="91" t="n">
        <f aca="false">I97/H97</f>
        <v>0</v>
      </c>
      <c r="L97" s="92" t="n">
        <v>30</v>
      </c>
      <c r="M97" s="90" t="n">
        <f aca="false">L97*E97</f>
        <v>1244.89701667469</v>
      </c>
      <c r="N97" s="91" t="n">
        <f aca="false">L97/H97</f>
        <v>1</v>
      </c>
      <c r="O97" s="93" t="n">
        <f aca="false">I97+L97</f>
        <v>30</v>
      </c>
      <c r="P97" s="94" t="n">
        <f aca="false">J97+M97</f>
        <v>1244.89701667469</v>
      </c>
      <c r="Q97" s="95" t="n">
        <f aca="false">K97+N97</f>
        <v>1</v>
      </c>
      <c r="R97" s="96" t="n">
        <v>7</v>
      </c>
      <c r="S97" s="77" t="n">
        <f aca="false">H97*E97</f>
        <v>1244.89701667469</v>
      </c>
      <c r="T97" s="96"/>
      <c r="U97" s="96"/>
      <c r="V97" s="97"/>
      <c r="W97" s="97"/>
    </row>
    <row r="98" customFormat="false" ht="13.8" hidden="false" customHeight="false" outlineLevel="0" collapsed="false">
      <c r="A98" s="103" t="n">
        <v>9</v>
      </c>
      <c r="B98" s="104" t="s">
        <v>133</v>
      </c>
      <c r="C98" s="105"/>
      <c r="D98" s="105"/>
      <c r="E98" s="105"/>
      <c r="F98" s="105"/>
      <c r="G98" s="105"/>
      <c r="H98" s="105"/>
      <c r="I98" s="114"/>
      <c r="J98" s="105"/>
      <c r="K98" s="115"/>
      <c r="L98" s="116"/>
      <c r="M98" s="117" t="n">
        <f aca="false">SUM(M99)</f>
        <v>201.070379193607</v>
      </c>
      <c r="N98" s="115"/>
      <c r="O98" s="105"/>
      <c r="P98" s="117" t="n">
        <f aca="false">SUM(P99)</f>
        <v>201.070379193607</v>
      </c>
      <c r="Q98" s="115"/>
      <c r="S98" s="77" t="n">
        <f aca="false">H98*E98</f>
        <v>0</v>
      </c>
    </row>
    <row r="99" customFormat="false" ht="32.8" hidden="false" customHeight="false" outlineLevel="0" collapsed="false">
      <c r="A99" s="83" t="s">
        <v>178</v>
      </c>
      <c r="B99" s="84" t="s">
        <v>179</v>
      </c>
      <c r="C99" s="85" t="s">
        <v>38</v>
      </c>
      <c r="D99" s="86" t="n">
        <v>0</v>
      </c>
      <c r="E99" s="87" t="n">
        <v>201.070379193607</v>
      </c>
      <c r="F99" s="88" t="n">
        <v>1</v>
      </c>
      <c r="G99" s="87"/>
      <c r="H99" s="88" t="n">
        <f aca="false">D99+F99-G99</f>
        <v>1</v>
      </c>
      <c r="I99" s="89"/>
      <c r="J99" s="90" t="n">
        <f aca="false">I99*E99</f>
        <v>0</v>
      </c>
      <c r="K99" s="91" t="n">
        <f aca="false">I99/H99</f>
        <v>0</v>
      </c>
      <c r="L99" s="92" t="n">
        <v>1</v>
      </c>
      <c r="M99" s="90" t="n">
        <f aca="false">L99*E99</f>
        <v>201.070379193607</v>
      </c>
      <c r="N99" s="91" t="n">
        <f aca="false">L99/H99</f>
        <v>1</v>
      </c>
      <c r="O99" s="93" t="n">
        <f aca="false">I99+L99</f>
        <v>1</v>
      </c>
      <c r="P99" s="94" t="n">
        <f aca="false">J99+M99</f>
        <v>201.070379193607</v>
      </c>
      <c r="Q99" s="95" t="n">
        <f aca="false">K99+N99</f>
        <v>1</v>
      </c>
      <c r="R99" s="96" t="n">
        <v>9</v>
      </c>
      <c r="S99" s="77" t="n">
        <f aca="false">H99*E99</f>
        <v>201.070379193607</v>
      </c>
      <c r="T99" s="96"/>
      <c r="U99" s="96"/>
      <c r="V99" s="97"/>
      <c r="W99" s="97"/>
    </row>
    <row r="100" customFormat="false" ht="13.8" hidden="false" customHeight="true" outlineLevel="0" collapsed="false">
      <c r="A100" s="119" t="s">
        <v>180</v>
      </c>
      <c r="B100" s="119"/>
      <c r="C100" s="56"/>
      <c r="D100" s="57"/>
      <c r="E100" s="57"/>
      <c r="F100" s="57"/>
      <c r="G100" s="57"/>
      <c r="H100" s="57"/>
      <c r="I100" s="120"/>
      <c r="J100" s="121"/>
      <c r="K100" s="122"/>
      <c r="L100" s="120"/>
      <c r="M100" s="123" t="n">
        <f aca="false">M20+M23+M34+M39+M42+M44+M55+M64+M69+M71+M73</f>
        <v>28114.1178686091</v>
      </c>
      <c r="N100" s="122"/>
      <c r="O100" s="121"/>
      <c r="P100" s="123" t="n">
        <f aca="false">P20+P23+P34+P39+P42+P44+P55+P64+P69+P71+P73</f>
        <v>116288.610082151</v>
      </c>
      <c r="Q100" s="122"/>
      <c r="R100" s="77"/>
      <c r="S100" s="77" t="n">
        <f aca="false">SUM(S21:S99)</f>
        <v>116749.525502296</v>
      </c>
    </row>
    <row r="101" customFormat="false" ht="13.8" hidden="false" customHeight="false" outlineLevel="0" collapsed="false">
      <c r="A101" s="124"/>
      <c r="B101" s="124"/>
      <c r="C101" s="124"/>
      <c r="D101" s="124"/>
      <c r="E101" s="124"/>
      <c r="F101" s="124"/>
      <c r="G101" s="124"/>
      <c r="H101" s="124"/>
      <c r="I101" s="124"/>
      <c r="J101" s="124"/>
      <c r="K101" s="124"/>
      <c r="L101" s="124"/>
      <c r="M101" s="124"/>
      <c r="N101" s="124"/>
      <c r="O101" s="124"/>
      <c r="P101" s="124"/>
      <c r="Q101" s="124"/>
    </row>
    <row r="102" s="96" customFormat="true" ht="15.75" hidden="false" customHeight="true" outlineLevel="0" collapsed="false">
      <c r="A102" s="125" t="s">
        <v>181</v>
      </c>
      <c r="B102" s="125"/>
      <c r="C102" s="125" t="n">
        <v>1099774.31</v>
      </c>
      <c r="D102" s="126" t="n">
        <v>93400.0003111942</v>
      </c>
      <c r="E102" s="126"/>
      <c r="F102" s="126"/>
      <c r="G102" s="127"/>
      <c r="H102" s="127"/>
      <c r="I102" s="128"/>
      <c r="J102" s="128"/>
      <c r="K102" s="128"/>
      <c r="L102" s="128"/>
      <c r="M102" s="129" t="s">
        <v>182</v>
      </c>
      <c r="N102" s="129"/>
      <c r="O102" s="129"/>
      <c r="P102" s="129"/>
      <c r="Q102" s="129"/>
      <c r="R102" s="2"/>
      <c r="S102" s="2"/>
      <c r="T102" s="2"/>
      <c r="U102" s="48"/>
      <c r="V102" s="1"/>
      <c r="W102" s="1"/>
    </row>
    <row r="103" s="96" customFormat="true" ht="16.5" hidden="false" customHeight="true" outlineLevel="0" collapsed="false">
      <c r="A103" s="130" t="s">
        <v>183</v>
      </c>
      <c r="B103" s="130"/>
      <c r="C103" s="130" t="n">
        <f aca="false">D103/C102</f>
        <v>2.27314743840496E-007</v>
      </c>
      <c r="D103" s="131" t="n">
        <f aca="false">E103/D102</f>
        <v>0.249994915560008</v>
      </c>
      <c r="E103" s="132" t="n">
        <v>23349.5251911017</v>
      </c>
      <c r="F103" s="132"/>
      <c r="G103" s="133"/>
      <c r="H103" s="133"/>
      <c r="I103" s="134" t="str">
        <f aca="false">L18</f>
        <v>MEDIÇÃO 02</v>
      </c>
      <c r="J103" s="134"/>
      <c r="K103" s="135" t="n">
        <f aca="false">M100/D106</f>
        <v>0.240807127460712</v>
      </c>
      <c r="L103" s="135"/>
      <c r="M103" s="136" t="str">
        <f aca="false">L18</f>
        <v>MEDIÇÃO 02</v>
      </c>
      <c r="N103" s="136"/>
      <c r="O103" s="137" t="n">
        <f aca="false">M100</f>
        <v>28114.1178686091</v>
      </c>
      <c r="P103" s="137"/>
      <c r="Q103" s="137"/>
      <c r="R103" s="2"/>
      <c r="S103" s="2"/>
      <c r="T103" s="2"/>
      <c r="U103" s="48"/>
      <c r="V103" s="1"/>
      <c r="W103" s="1"/>
    </row>
    <row r="104" s="96" customFormat="true" ht="16.5" hidden="false" customHeight="true" outlineLevel="0" collapsed="false">
      <c r="A104" s="130" t="s">
        <v>184</v>
      </c>
      <c r="B104" s="130"/>
      <c r="C104" s="130" t="n">
        <f aca="false">D104/C102</f>
        <v>0</v>
      </c>
      <c r="D104" s="131" t="n">
        <f aca="false">E104/D102</f>
        <v>0</v>
      </c>
      <c r="E104" s="138" t="n">
        <v>0</v>
      </c>
      <c r="F104" s="138"/>
      <c r="G104" s="133"/>
      <c r="H104" s="133"/>
      <c r="I104" s="139" t="s">
        <v>185</v>
      </c>
      <c r="J104" s="139"/>
      <c r="K104" s="140" t="n">
        <f aca="false">O104/D106</f>
        <v>0.996052100270542</v>
      </c>
      <c r="L104" s="140"/>
      <c r="M104" s="141" t="s">
        <v>186</v>
      </c>
      <c r="N104" s="141"/>
      <c r="O104" s="142" t="n">
        <f aca="false">P100</f>
        <v>116288.610082151</v>
      </c>
      <c r="P104" s="142"/>
      <c r="Q104" s="142"/>
      <c r="R104" s="2"/>
      <c r="S104" s="2"/>
      <c r="T104" s="2"/>
      <c r="U104" s="48"/>
      <c r="V104" s="1"/>
      <c r="W104" s="1"/>
    </row>
    <row r="105" s="96" customFormat="true" ht="13.8" hidden="false" customHeight="true" outlineLevel="0" collapsed="false">
      <c r="A105" s="130" t="s">
        <v>187</v>
      </c>
      <c r="B105" s="130"/>
      <c r="C105" s="130" t="n">
        <f aca="false">J100</f>
        <v>0</v>
      </c>
      <c r="D105" s="138" t="n">
        <f aca="false">E103</f>
        <v>23349.5251911017</v>
      </c>
      <c r="E105" s="138"/>
      <c r="F105" s="138"/>
      <c r="G105" s="143"/>
      <c r="H105" s="143"/>
      <c r="I105" s="144" t="s">
        <v>188</v>
      </c>
      <c r="J105" s="144"/>
      <c r="K105" s="145" t="n">
        <f aca="false">100%-K104</f>
        <v>0.00394789972945764</v>
      </c>
      <c r="L105" s="145"/>
      <c r="M105" s="146" t="s">
        <v>189</v>
      </c>
      <c r="N105" s="146"/>
      <c r="O105" s="147" t="n">
        <f aca="false">D106-O104</f>
        <v>460.915420144826</v>
      </c>
      <c r="P105" s="147"/>
      <c r="Q105" s="147"/>
      <c r="R105" s="2"/>
      <c r="S105" s="2"/>
      <c r="T105" s="2"/>
      <c r="U105" s="48"/>
      <c r="V105" s="1"/>
      <c r="W105" s="1"/>
    </row>
    <row r="106" customFormat="false" ht="13.8" hidden="false" customHeight="true" outlineLevel="0" collapsed="false">
      <c r="A106" s="148" t="s">
        <v>190</v>
      </c>
      <c r="B106" s="148"/>
      <c r="C106" s="148" t="n">
        <f aca="false">J101</f>
        <v>0</v>
      </c>
      <c r="D106" s="149" t="n">
        <f aca="false">D102+E103-E104</f>
        <v>116749.525502296</v>
      </c>
      <c r="E106" s="149"/>
      <c r="F106" s="149"/>
      <c r="G106" s="143"/>
      <c r="H106" s="143"/>
      <c r="I106" s="150"/>
      <c r="J106" s="150"/>
      <c r="K106" s="150"/>
      <c r="L106" s="150"/>
      <c r="M106" s="150"/>
      <c r="N106" s="150"/>
      <c r="O106" s="150"/>
      <c r="P106" s="150"/>
      <c r="Q106" s="151"/>
      <c r="R106" s="2"/>
      <c r="S106" s="2"/>
      <c r="T106" s="2"/>
      <c r="U106" s="48"/>
    </row>
    <row r="107" customFormat="false" ht="47" hidden="false" customHeight="true" outlineLevel="0" collapsed="false">
      <c r="A107" s="152"/>
      <c r="B107" s="152"/>
      <c r="C107" s="152"/>
      <c r="D107" s="152"/>
      <c r="E107" s="152"/>
      <c r="F107" s="152"/>
      <c r="G107" s="152"/>
      <c r="H107" s="152"/>
      <c r="I107" s="152"/>
      <c r="J107" s="152"/>
      <c r="K107" s="152"/>
      <c r="L107" s="152"/>
      <c r="M107" s="152"/>
      <c r="N107" s="152"/>
      <c r="O107" s="152"/>
      <c r="P107" s="152"/>
      <c r="Q107" s="152"/>
    </row>
    <row r="108" customFormat="false" ht="77.6" hidden="false" customHeight="true" outlineLevel="0" collapsed="false">
      <c r="A108" s="153"/>
      <c r="B108" s="154" t="s">
        <v>191</v>
      </c>
      <c r="C108" s="155"/>
      <c r="D108" s="155"/>
      <c r="E108" s="155"/>
      <c r="F108" s="155"/>
      <c r="G108" s="155"/>
      <c r="H108" s="155"/>
      <c r="I108" s="156" t="s">
        <v>192</v>
      </c>
      <c r="J108" s="156"/>
      <c r="L108" s="157"/>
      <c r="M108" s="158"/>
      <c r="N108" s="158"/>
      <c r="O108" s="158"/>
      <c r="P108" s="158"/>
      <c r="Q108" s="159"/>
      <c r="S108" s="53"/>
    </row>
    <row r="109" customFormat="false" ht="15" hidden="false" customHeight="false" outlineLevel="0" collapsed="false">
      <c r="A109" s="153"/>
      <c r="B109" s="160" t="s">
        <v>193</v>
      </c>
      <c r="C109" s="161"/>
      <c r="D109" s="157"/>
      <c r="I109" s="162" t="s">
        <v>18</v>
      </c>
      <c r="J109" s="162" t="s">
        <v>29</v>
      </c>
      <c r="L109" s="157"/>
      <c r="M109" s="158"/>
      <c r="N109" s="158"/>
      <c r="O109" s="158"/>
      <c r="P109" s="158"/>
      <c r="Q109" s="159"/>
      <c r="S109" s="53"/>
    </row>
    <row r="110" customFormat="false" ht="15" hidden="false" customHeight="false" outlineLevel="0" collapsed="false">
      <c r="A110" s="153"/>
      <c r="B110" s="160" t="s">
        <v>194</v>
      </c>
      <c r="C110" s="160"/>
      <c r="D110" s="157"/>
      <c r="I110" s="163" t="n">
        <v>1</v>
      </c>
      <c r="J110" s="164" t="n">
        <f aca="false">SUMIF($R$11:$R$111,$I110,$M$11:$M$111)</f>
        <v>3768.92185704791</v>
      </c>
      <c r="L110" s="157"/>
      <c r="M110" s="158"/>
      <c r="N110" s="158"/>
      <c r="O110" s="158"/>
      <c r="P110" s="158"/>
      <c r="Q110" s="159"/>
      <c r="S110" s="53"/>
    </row>
    <row r="111" customFormat="false" ht="15" hidden="false" customHeight="false" outlineLevel="0" collapsed="false">
      <c r="A111" s="165"/>
      <c r="B111" s="160" t="s">
        <v>195</v>
      </c>
      <c r="C111" s="160"/>
      <c r="D111" s="3"/>
      <c r="I111" s="163" t="n">
        <v>2</v>
      </c>
      <c r="J111" s="164" t="n">
        <f aca="false">SUMIF($R$11:$R$111,$I111,$M$11:$M$111)</f>
        <v>354.243631197493</v>
      </c>
      <c r="Q111" s="166"/>
    </row>
    <row r="112" customFormat="false" ht="15" hidden="false" customHeight="false" outlineLevel="0" collapsed="false">
      <c r="A112" s="165"/>
      <c r="B112" s="167"/>
      <c r="C112" s="168"/>
      <c r="D112" s="167"/>
      <c r="E112" s="169"/>
      <c r="F112" s="169"/>
      <c r="G112" s="169"/>
      <c r="H112" s="169"/>
      <c r="I112" s="163" t="n">
        <v>3</v>
      </c>
      <c r="J112" s="164" t="n">
        <f aca="false">SUMIF($R$11:$R$111,$I112,$M$11:$M$111)</f>
        <v>0</v>
      </c>
      <c r="K112" s="169"/>
      <c r="L112" s="167"/>
      <c r="M112" s="169"/>
      <c r="N112" s="169"/>
      <c r="O112" s="169"/>
      <c r="P112" s="169"/>
      <c r="Q112" s="166"/>
    </row>
    <row r="113" customFormat="false" ht="15" hidden="false" customHeight="false" outlineLevel="0" collapsed="false">
      <c r="A113" s="165"/>
      <c r="E113" s="77"/>
      <c r="F113" s="77"/>
      <c r="G113" s="77"/>
      <c r="H113" s="77"/>
      <c r="I113" s="163" t="n">
        <v>4</v>
      </c>
      <c r="J113" s="164" t="n">
        <f aca="false">SUMIF($R$11:$R$111,$I113,$M$11:$M$111)</f>
        <v>1164.52106708626</v>
      </c>
      <c r="L113" s="170"/>
      <c r="M113" s="77"/>
      <c r="P113" s="171"/>
      <c r="Q113" s="166"/>
    </row>
    <row r="114" s="96" customFormat="true" ht="15" hidden="false" customHeight="false" outlineLevel="0" collapsed="false">
      <c r="A114" s="165"/>
      <c r="B114" s="1"/>
      <c r="C114" s="1"/>
      <c r="D114" s="1"/>
      <c r="E114" s="1"/>
      <c r="F114" s="1"/>
      <c r="G114" s="1"/>
      <c r="H114" s="1"/>
      <c r="I114" s="163" t="n">
        <v>5</v>
      </c>
      <c r="J114" s="164" t="n">
        <f aca="false">SUMIF($R$11:$R$111,$I114,$M$11:$M$111)</f>
        <v>261.74557883273</v>
      </c>
      <c r="K114" s="1"/>
      <c r="L114" s="170"/>
      <c r="M114" s="171"/>
      <c r="N114" s="1"/>
      <c r="O114" s="1"/>
      <c r="P114" s="1"/>
      <c r="Q114" s="166"/>
      <c r="R114" s="1"/>
      <c r="S114" s="1"/>
      <c r="T114" s="1"/>
      <c r="U114" s="1"/>
      <c r="V114" s="1"/>
      <c r="W114" s="1"/>
    </row>
    <row r="115" customFormat="false" ht="15" hidden="false" customHeight="false" outlineLevel="0" collapsed="false">
      <c r="A115" s="165"/>
      <c r="B115" s="1"/>
      <c r="I115" s="163" t="n">
        <v>6</v>
      </c>
      <c r="J115" s="164" t="n">
        <f aca="false">SUMIF($R$11:$R$111,$I115,$M$11:$M$111)</f>
        <v>2097.35715953578</v>
      </c>
      <c r="L115" s="172"/>
      <c r="M115" s="77"/>
      <c r="Q115" s="166"/>
    </row>
    <row r="116" customFormat="false" ht="15" hidden="false" customHeight="false" outlineLevel="0" collapsed="false">
      <c r="A116" s="165"/>
      <c r="B116" s="1"/>
      <c r="I116" s="163" t="n">
        <v>7</v>
      </c>
      <c r="J116" s="164" t="n">
        <f aca="false">SUMIF($R$11:$R$111,$I116,$M$11:$M$111)</f>
        <v>19346.5977279319</v>
      </c>
      <c r="Q116" s="166"/>
    </row>
    <row r="117" customFormat="false" ht="15" hidden="false" customHeight="false" outlineLevel="0" collapsed="false">
      <c r="A117" s="165"/>
      <c r="B117" s="1"/>
      <c r="I117" s="163" t="n">
        <v>8</v>
      </c>
      <c r="J117" s="164" t="n">
        <f aca="false">SUMIF($R$11:$R$111,$I117,$M$11:$M$111)</f>
        <v>668.9023535025</v>
      </c>
      <c r="Q117" s="166"/>
    </row>
    <row r="118" s="173" customFormat="true" ht="15" hidden="false" customHeight="false" outlineLevel="0" collapsed="false">
      <c r="A118" s="165"/>
      <c r="B118" s="1"/>
      <c r="C118" s="1"/>
      <c r="D118" s="1"/>
      <c r="E118" s="1"/>
      <c r="F118" s="1"/>
      <c r="G118" s="1"/>
      <c r="H118" s="1"/>
      <c r="I118" s="163" t="n">
        <v>9</v>
      </c>
      <c r="J118" s="164" t="n">
        <f aca="false">SUMIF($R$11:$R$111,$I118,$M$11:$M$111)</f>
        <v>201.070379193607</v>
      </c>
      <c r="K118" s="1"/>
      <c r="L118" s="3"/>
      <c r="M118" s="1"/>
      <c r="N118" s="1"/>
      <c r="O118" s="1"/>
      <c r="P118" s="1"/>
      <c r="Q118" s="166"/>
      <c r="R118" s="1"/>
      <c r="S118" s="1"/>
      <c r="T118" s="1"/>
      <c r="U118" s="1"/>
      <c r="V118" s="1"/>
      <c r="W118" s="1"/>
    </row>
    <row r="119" customFormat="false" ht="15" hidden="false" customHeight="false" outlineLevel="0" collapsed="false">
      <c r="A119" s="165"/>
      <c r="B119" s="1"/>
      <c r="I119" s="163" t="n">
        <v>10</v>
      </c>
      <c r="J119" s="164" t="n">
        <f aca="false">SUMIF($R$11:$R$111,$I119,$M$11:$M$111)</f>
        <v>250.758114281017</v>
      </c>
      <c r="Q119" s="166"/>
    </row>
    <row r="120" customFormat="false" ht="15" hidden="false" customHeight="false" outlineLevel="0" collapsed="false">
      <c r="A120" s="174"/>
      <c r="B120" s="175"/>
      <c r="C120" s="175"/>
      <c r="D120" s="175"/>
      <c r="E120" s="175"/>
      <c r="F120" s="175"/>
      <c r="G120" s="175"/>
      <c r="H120" s="175"/>
      <c r="I120" s="176" t="s">
        <v>196</v>
      </c>
      <c r="J120" s="177" t="n">
        <f aca="false">SUM(J110:J119)</f>
        <v>28114.1178686092</v>
      </c>
      <c r="K120" s="175"/>
      <c r="L120" s="178"/>
      <c r="M120" s="175"/>
      <c r="N120" s="175"/>
      <c r="O120" s="175"/>
      <c r="P120" s="175"/>
      <c r="Q120" s="179"/>
    </row>
    <row r="121" customFormat="false" ht="13.8" hidden="false" customHeight="false" outlineLevel="0" collapsed="false">
      <c r="B121" s="1"/>
    </row>
    <row r="122" customFormat="false" ht="13.8" hidden="false" customHeight="false" outlineLevel="0" collapsed="false">
      <c r="B122" s="1"/>
    </row>
    <row r="123" customFormat="false" ht="13.8" hidden="false" customHeight="false" outlineLevel="0" collapsed="false">
      <c r="B123" s="1"/>
    </row>
    <row r="124" customFormat="false" ht="13.8" hidden="false" customHeight="false" outlineLevel="0" collapsed="false">
      <c r="B124" s="1"/>
    </row>
    <row r="125" customFormat="false" ht="13.8" hidden="false" customHeight="false" outlineLevel="0" collapsed="false">
      <c r="B125" s="1"/>
    </row>
    <row r="126" customFormat="false" ht="13.8" hidden="false" customHeight="false" outlineLevel="0" collapsed="false">
      <c r="B126" s="1"/>
    </row>
    <row r="127" customFormat="false" ht="13.8" hidden="false" customHeight="false" outlineLevel="0" collapsed="false">
      <c r="B127" s="1"/>
    </row>
    <row r="128" s="96" customFormat="true" ht="13.8" hidden="false" customHeight="false" outlineLevel="0" collapsed="false">
      <c r="A128" s="1"/>
      <c r="B128" s="2"/>
      <c r="C128" s="1"/>
      <c r="D128" s="1"/>
      <c r="E128" s="1"/>
      <c r="F128" s="1"/>
      <c r="G128" s="1"/>
      <c r="H128" s="1"/>
      <c r="I128" s="1"/>
      <c r="J128" s="1"/>
      <c r="K128" s="1"/>
      <c r="L128" s="3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35" s="96" customFormat="true" ht="13.8" hidden="false" customHeight="false" outlineLevel="0" collapsed="false">
      <c r="A135" s="1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3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41" s="2" customFormat="true" ht="13.8" hidden="false" customHeight="false" outlineLevel="0" collapsed="false">
      <c r="A141" s="1"/>
      <c r="C141" s="1"/>
      <c r="D141" s="1"/>
      <c r="E141" s="1"/>
      <c r="F141" s="1"/>
      <c r="G141" s="1"/>
      <c r="H141" s="1"/>
      <c r="I141" s="1"/>
      <c r="J141" s="1"/>
      <c r="K141" s="1"/>
      <c r="L141" s="3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="2" customFormat="true" ht="13.8" hidden="false" customHeight="false" outlineLevel="0" collapsed="false">
      <c r="A142" s="1"/>
      <c r="C142" s="1"/>
      <c r="D142" s="1"/>
      <c r="E142" s="1"/>
      <c r="F142" s="1"/>
      <c r="G142" s="1"/>
      <c r="H142" s="1"/>
      <c r="I142" s="1"/>
      <c r="J142" s="1"/>
      <c r="K142" s="1"/>
      <c r="L142" s="3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="2" customFormat="true" ht="13.8" hidden="false" customHeight="false" outlineLevel="0" collapsed="false">
      <c r="A143" s="1"/>
      <c r="C143" s="1"/>
      <c r="D143" s="1"/>
      <c r="E143" s="1"/>
      <c r="F143" s="1"/>
      <c r="G143" s="1"/>
      <c r="H143" s="1"/>
      <c r="I143" s="1"/>
      <c r="J143" s="1"/>
      <c r="K143" s="1"/>
      <c r="L143" s="3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="2" customFormat="true" ht="13.8" hidden="false" customHeight="false" outlineLevel="0" collapsed="false">
      <c r="A144" s="1"/>
      <c r="C144" s="1"/>
      <c r="D144" s="1"/>
      <c r="E144" s="1"/>
      <c r="F144" s="1"/>
      <c r="G144" s="1"/>
      <c r="H144" s="1"/>
      <c r="I144" s="1"/>
      <c r="J144" s="1"/>
      <c r="K144" s="1"/>
      <c r="L144" s="3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</sheetData>
  <mergeCells count="63">
    <mergeCell ref="A1:Q11"/>
    <mergeCell ref="A12:Q12"/>
    <mergeCell ref="A13:D13"/>
    <mergeCell ref="E13:M13"/>
    <mergeCell ref="N13:Q13"/>
    <mergeCell ref="A14:C15"/>
    <mergeCell ref="D14:E15"/>
    <mergeCell ref="F14:J15"/>
    <mergeCell ref="K14:M15"/>
    <mergeCell ref="N14:O14"/>
    <mergeCell ref="P14:Q14"/>
    <mergeCell ref="N15:O15"/>
    <mergeCell ref="P15:Q15"/>
    <mergeCell ref="A16:C16"/>
    <mergeCell ref="D16:E16"/>
    <mergeCell ref="F16:H16"/>
    <mergeCell ref="I16:J16"/>
    <mergeCell ref="L16:M16"/>
    <mergeCell ref="N16:O16"/>
    <mergeCell ref="P16:Q16"/>
    <mergeCell ref="A17:E17"/>
    <mergeCell ref="F17:H17"/>
    <mergeCell ref="I17:K17"/>
    <mergeCell ref="L17:M17"/>
    <mergeCell ref="A18:A19"/>
    <mergeCell ref="B18:B19"/>
    <mergeCell ref="C18:C19"/>
    <mergeCell ref="D18:D19"/>
    <mergeCell ref="E18:E19"/>
    <mergeCell ref="F18:F19"/>
    <mergeCell ref="G18:G19"/>
    <mergeCell ref="H18:H19"/>
    <mergeCell ref="I18:K18"/>
    <mergeCell ref="L18:N18"/>
    <mergeCell ref="O18:Q18"/>
    <mergeCell ref="A100:B100"/>
    <mergeCell ref="A101:Q101"/>
    <mergeCell ref="A102:C102"/>
    <mergeCell ref="D102:F102"/>
    <mergeCell ref="I102:L102"/>
    <mergeCell ref="M102:Q102"/>
    <mergeCell ref="A103:C103"/>
    <mergeCell ref="E103:F103"/>
    <mergeCell ref="I103:J103"/>
    <mergeCell ref="K103:L103"/>
    <mergeCell ref="M103:N103"/>
    <mergeCell ref="O103:Q103"/>
    <mergeCell ref="A104:C104"/>
    <mergeCell ref="E104:F104"/>
    <mergeCell ref="I104:J104"/>
    <mergeCell ref="K104:L104"/>
    <mergeCell ref="M104:N104"/>
    <mergeCell ref="O104:Q104"/>
    <mergeCell ref="A105:C105"/>
    <mergeCell ref="D105:F105"/>
    <mergeCell ref="I105:J105"/>
    <mergeCell ref="K105:L105"/>
    <mergeCell ref="M105:N105"/>
    <mergeCell ref="O105:Q105"/>
    <mergeCell ref="A106:C106"/>
    <mergeCell ref="D106:F106"/>
    <mergeCell ref="A107:Q107"/>
    <mergeCell ref="I108:J108"/>
  </mergeCells>
  <conditionalFormatting sqref="Q75 Q20:Q73 Q77:Q79 Q81:Q83 Q85 Q87:Q97 Q99">
    <cfRule type="cellIs" priority="2" operator="equal" aboveAverage="0" equalAverage="0" bottom="0" percent="0" rank="0" text="" dxfId="0">
      <formula>1</formula>
    </cfRule>
  </conditionalFormatting>
  <conditionalFormatting sqref="Q75 Q20:Q73 Q77:Q79 Q81:Q83 Q85 Q87:Q97 Q99">
    <cfRule type="cellIs" priority="3" operator="between" aboveAverage="0" equalAverage="0" bottom="0" percent="0" rank="0" text="" dxfId="0">
      <formula>0.9</formula>
      <formula>1</formula>
    </cfRule>
  </conditionalFormatting>
  <conditionalFormatting sqref="Q75 Q20:Q73 Q77:Q79 Q81:Q83 Q85 Q87:Q97 Q99"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816666666666667" bottom="0.704166666666667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Roman,Normal"&amp;12&amp;KffffffPREFEITURA MUNICIPAL DE SÃO ROQUE DO CANAAA MUNICIPALPREFEITURA  DE SÃO ROQUE DO CANAÃ
ESTADO DO ESPÍRITO SANTO</oddHeader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rowBreaks count="1" manualBreakCount="1">
    <brk id="48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048576"/>
  <sheetViews>
    <sheetView showFormulas="false" showGridLines="true" showRowColHeaders="true" showZeros="true" rightToLeft="false" tabSelected="false" showOutlineSymbols="true" defaultGridColor="true" view="pageBreakPreview" topLeftCell="A61" colorId="64" zoomScale="100" zoomScaleNormal="100" zoomScalePageLayoutView="100" workbookViewId="0">
      <selection pane="topLeft" activeCell="H94" activeCellId="0" sqref="H9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79"/>
    <col collapsed="false" customWidth="true" hidden="false" outlineLevel="0" max="2" min="2" style="1" width="8.83"/>
    <col collapsed="false" customWidth="true" hidden="false" outlineLevel="0" max="3" min="3" style="1" width="96.11"/>
    <col collapsed="false" customWidth="true" hidden="false" outlineLevel="0" max="4" min="4" style="1" width="11.68"/>
    <col collapsed="false" customWidth="true" hidden="false" outlineLevel="0" max="5" min="5" style="1" width="14.74"/>
    <col collapsed="false" customWidth="true" hidden="false" outlineLevel="0" max="6" min="6" style="1" width="11.12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69"/>
      <c r="B2" s="180" t="s">
        <v>197</v>
      </c>
      <c r="C2" s="180"/>
      <c r="D2" s="180"/>
      <c r="E2" s="180"/>
    </row>
    <row r="3" customFormat="false" ht="13.8" hidden="false" customHeight="false" outlineLevel="0" collapsed="false">
      <c r="B3" s="180"/>
      <c r="C3" s="180"/>
      <c r="D3" s="180"/>
      <c r="E3" s="180"/>
    </row>
    <row r="4" customFormat="false" ht="13.8" hidden="false" customHeight="false" outlineLevel="0" collapsed="false">
      <c r="B4" s="180"/>
      <c r="C4" s="180"/>
      <c r="D4" s="180"/>
      <c r="E4" s="180"/>
    </row>
    <row r="5" customFormat="false" ht="13.8" hidden="false" customHeight="false" outlineLevel="0" collapsed="false">
      <c r="B5" s="180"/>
      <c r="C5" s="180"/>
      <c r="D5" s="180"/>
      <c r="E5" s="180"/>
    </row>
    <row r="6" customFormat="false" ht="13.8" hidden="false" customHeight="false" outlineLevel="0" collapsed="false">
      <c r="B6" s="180"/>
      <c r="C6" s="180"/>
      <c r="D6" s="180"/>
      <c r="E6" s="180"/>
    </row>
    <row r="7" customFormat="false" ht="14.25" hidden="false" customHeight="true" outlineLevel="0" collapsed="false">
      <c r="B7" s="180"/>
      <c r="C7" s="180"/>
      <c r="D7" s="180"/>
      <c r="E7" s="180"/>
    </row>
    <row r="8" s="1" customFormat="true" ht="15.75" hidden="false" customHeight="true" outlineLevel="0" collapsed="false">
      <c r="B8" s="181" t="s">
        <v>198</v>
      </c>
      <c r="C8" s="181"/>
      <c r="D8" s="181"/>
      <c r="E8" s="181"/>
    </row>
    <row r="9" s="1" customFormat="true" ht="15" hidden="false" customHeight="true" outlineLevel="0" collapsed="false">
      <c r="B9" s="182" t="s">
        <v>199</v>
      </c>
      <c r="C9" s="182"/>
      <c r="D9" s="183" t="s">
        <v>2</v>
      </c>
      <c r="E9" s="183"/>
    </row>
    <row r="10" s="1" customFormat="true" ht="15" hidden="false" customHeight="true" outlineLevel="0" collapsed="false">
      <c r="B10" s="182" t="s">
        <v>200</v>
      </c>
      <c r="C10" s="182"/>
      <c r="D10" s="183"/>
      <c r="E10" s="183"/>
    </row>
    <row r="11" s="1" customFormat="true" ht="13.8" hidden="false" customHeight="false" outlineLevel="0" collapsed="false">
      <c r="B11" s="184" t="s">
        <v>18</v>
      </c>
      <c r="C11" s="185" t="s">
        <v>201</v>
      </c>
      <c r="D11" s="185" t="s">
        <v>202</v>
      </c>
      <c r="E11" s="186" t="s">
        <v>21</v>
      </c>
    </row>
    <row r="12" customFormat="false" ht="13.8" hidden="false" customHeight="false" outlineLevel="0" collapsed="false">
      <c r="B12" s="187" t="n">
        <v>1</v>
      </c>
      <c r="C12" s="188" t="str">
        <f aca="false">VLOOKUP(B12,'MEDIÇÃO 2'!$A$20:$C$100,2,0)</f>
        <v>INSTALAÇÃO DO CANTEIRO DE OBRAS</v>
      </c>
      <c r="D12" s="189"/>
      <c r="E12" s="190"/>
    </row>
    <row r="13" s="1" customFormat="true" ht="26.85" hidden="false" customHeight="false" outlineLevel="0" collapsed="false">
      <c r="B13" s="191" t="s">
        <v>39</v>
      </c>
      <c r="C13" s="192" t="str">
        <f aca="false">VLOOKUP(B13,'MEDIÇÃO 2'!$A$20:$C$100,2,0)</f>
        <v>Aluguel mensal container para almoxarifado, incl. porta, 2 janelas, 1 pt iluminação, Isolamento térmico (teto), piso em comp. Naval pintado, cert. NR18, incl. laudo descontaminação.</v>
      </c>
      <c r="D13" s="193" t="str">
        <f aca="false">VLOOKUP(B13,'MEDIÇÃO 2'!$A:$Q,3,0)</f>
        <v>ms</v>
      </c>
      <c r="E13" s="194" t="n">
        <f aca="false">SUM(D14)</f>
        <v>2</v>
      </c>
    </row>
    <row r="14" s="1" customFormat="true" ht="13.8" hidden="false" customHeight="true" outlineLevel="0" collapsed="false">
      <c r="B14" s="195" t="s">
        <v>203</v>
      </c>
      <c r="C14" s="195"/>
      <c r="D14" s="196" t="n">
        <v>2</v>
      </c>
      <c r="E14" s="194"/>
    </row>
    <row r="15" customFormat="false" ht="13.8" hidden="false" customHeight="false" outlineLevel="0" collapsed="false">
      <c r="B15" s="197"/>
      <c r="C15" s="197"/>
      <c r="D15" s="197"/>
      <c r="E15" s="197"/>
    </row>
    <row r="16" customFormat="false" ht="13.8" hidden="false" customHeight="false" outlineLevel="0" collapsed="false">
      <c r="B16" s="187" t="n">
        <v>4</v>
      </c>
      <c r="C16" s="188" t="str">
        <f aca="false">VLOOKUP(B16,'MEDIÇÃO 2'!$A$20:$C$100,2,0)</f>
        <v>PAREDES E PAINÉIS</v>
      </c>
      <c r="D16" s="189"/>
      <c r="E16" s="190"/>
    </row>
    <row r="17" s="1" customFormat="true" ht="14.15" hidden="false" customHeight="false" outlineLevel="0" collapsed="false">
      <c r="B17" s="191" t="s">
        <v>77</v>
      </c>
      <c r="C17" s="192" t="str">
        <f aca="false">VLOOKUP(B17,'MEDIÇÃO 2'!$A$20:$C$100,2,0)</f>
        <v>Chapisco de argamassa de cimento e areia média ou grossa lavada, no traço 1:3, espessura 5 mm</v>
      </c>
      <c r="D17" s="193" t="str">
        <f aca="false">VLOOKUP(B17,'MEDIÇÃO 2'!$A:$Q,3,0)</f>
        <v>m2</v>
      </c>
      <c r="E17" s="194" t="n">
        <f aca="false">SUM(D18)</f>
        <v>3</v>
      </c>
    </row>
    <row r="18" s="1" customFormat="true" ht="14.15" hidden="false" customHeight="true" outlineLevel="0" collapsed="false">
      <c r="B18" s="195" t="s">
        <v>204</v>
      </c>
      <c r="C18" s="195"/>
      <c r="D18" s="196" t="n">
        <v>3</v>
      </c>
      <c r="E18" s="194"/>
    </row>
    <row r="19" customFormat="false" ht="13.8" hidden="false" customHeight="false" outlineLevel="0" collapsed="false">
      <c r="B19" s="197"/>
      <c r="C19" s="197"/>
      <c r="D19" s="197"/>
      <c r="E19" s="197"/>
    </row>
    <row r="20" customFormat="false" ht="13.8" hidden="false" customHeight="false" outlineLevel="0" collapsed="false">
      <c r="B20" s="187" t="n">
        <v>5</v>
      </c>
      <c r="C20" s="188" t="str">
        <f aca="false">VLOOKUP(B20,'MEDIÇÃO 2'!$A$20:$C$100,2,0)</f>
        <v>PISOS E REVESTIMENTOS</v>
      </c>
      <c r="D20" s="189"/>
      <c r="E20" s="190"/>
    </row>
    <row r="21" s="1" customFormat="true" ht="26.85" hidden="false" customHeight="false" outlineLevel="0" collapsed="false">
      <c r="B21" s="191" t="s">
        <v>82</v>
      </c>
      <c r="C21" s="192" t="str">
        <f aca="false">VLOOKUP(B21,'MEDIÇÃO 2'!$A$20:$C$100,2,0)</f>
        <v>Chapim sobre muros lineares, em granito ou mármore, l = 25 cm, assentado com argamassa 1:6 com aditivo. Af_11/2020</v>
      </c>
      <c r="D21" s="193" t="str">
        <f aca="false">VLOOKUP(B21,'MEDIÇÃO 2'!$A:$Q,3,0)</f>
        <v>m</v>
      </c>
      <c r="E21" s="194" t="n">
        <f aca="false">SUM(D22)</f>
        <v>1.5</v>
      </c>
    </row>
    <row r="22" s="1" customFormat="true" ht="13.8" hidden="false" customHeight="true" outlineLevel="0" collapsed="false">
      <c r="B22" s="195" t="s">
        <v>205</v>
      </c>
      <c r="C22" s="195"/>
      <c r="D22" s="196" t="n">
        <v>1.5</v>
      </c>
      <c r="E22" s="194"/>
    </row>
    <row r="23" customFormat="false" ht="13.8" hidden="false" customHeight="false" outlineLevel="0" collapsed="false">
      <c r="B23" s="197"/>
      <c r="C23" s="197"/>
      <c r="D23" s="197"/>
      <c r="E23" s="197"/>
    </row>
    <row r="24" customFormat="false" ht="13.8" hidden="false" customHeight="false" outlineLevel="0" collapsed="false">
      <c r="B24" s="187" t="s">
        <v>84</v>
      </c>
      <c r="C24" s="188" t="str">
        <f aca="false">VLOOKUP(B24,'MEDIÇÃO 2'!$A$20:$C$100,2,0)</f>
        <v>QUADRA DE ESPORTES</v>
      </c>
      <c r="D24" s="189"/>
      <c r="E24" s="190"/>
    </row>
    <row r="25" s="1" customFormat="true" ht="26.85" hidden="false" customHeight="false" outlineLevel="0" collapsed="false">
      <c r="B25" s="191" t="s">
        <v>92</v>
      </c>
      <c r="C25" s="192" t="str">
        <f aca="false">VLOOKUP(B25,'MEDIÇÃO 2'!$A$20:$C$100,2,0)</f>
        <v>Placa de sinalização de segurança CODIGO 14 - 315/158(NBR 13.434); CÓDIGO S3(NT 14/2010-ES) ("SAIDA DE EMERGÊNCIA" - seta vertical)</v>
      </c>
      <c r="D25" s="193" t="str">
        <f aca="false">VLOOKUP(B25,'MEDIÇÃO 2'!$A:$Q,3,0)</f>
        <v>und</v>
      </c>
      <c r="E25" s="194" t="n">
        <f aca="false">SUM(D26:D26)</f>
        <v>2</v>
      </c>
    </row>
    <row r="26" s="1" customFormat="true" ht="13.8" hidden="false" customHeight="true" outlineLevel="0" collapsed="false">
      <c r="B26" s="195" t="s">
        <v>206</v>
      </c>
      <c r="C26" s="195"/>
      <c r="D26" s="196" t="n">
        <v>2</v>
      </c>
      <c r="E26" s="194"/>
    </row>
    <row r="27" s="1" customFormat="true" ht="14.15" hidden="false" customHeight="false" outlineLevel="0" collapsed="false">
      <c r="B27" s="191" t="s">
        <v>105</v>
      </c>
      <c r="C27" s="192" t="str">
        <f aca="false">VLOOKUP(B27,'MEDIÇÃO 2'!$A$20:$C$100,2,0)</f>
        <v>Rede de proteção em nylon malha 10x10 cm para proteção de quadra de esportes</v>
      </c>
      <c r="D27" s="193" t="str">
        <f aca="false">VLOOKUP(B27,'MEDIÇÃO 2'!$A:$Q,3,0)</f>
        <v>m2</v>
      </c>
      <c r="E27" s="194" t="n">
        <f aca="false">SUM(D28:D30)</f>
        <v>81.85</v>
      </c>
    </row>
    <row r="28" s="1" customFormat="true" ht="13.8" hidden="false" customHeight="true" outlineLevel="0" collapsed="false">
      <c r="B28" s="195" t="s">
        <v>207</v>
      </c>
      <c r="C28" s="195"/>
      <c r="D28" s="196" t="n">
        <v>81.85</v>
      </c>
      <c r="E28" s="194"/>
    </row>
    <row r="29" s="1" customFormat="true" ht="13.8" hidden="false" customHeight="false" outlineLevel="0" collapsed="false">
      <c r="B29" s="197"/>
      <c r="C29" s="197"/>
      <c r="D29" s="197"/>
      <c r="E29" s="197"/>
    </row>
    <row r="30" s="1" customFormat="true" ht="13.8" hidden="false" customHeight="false" outlineLevel="0" collapsed="false">
      <c r="B30" s="187" t="n">
        <v>7</v>
      </c>
      <c r="C30" s="188" t="str">
        <f aca="false">VLOOKUP(B30,'MEDIÇÃO 2'!$A$20:$C$100,2,0)</f>
        <v>INSTALAÇÕES ELÉTRICAS</v>
      </c>
      <c r="D30" s="189"/>
      <c r="E30" s="190"/>
    </row>
    <row r="31" s="1" customFormat="true" ht="39.55" hidden="false" customHeight="false" outlineLevel="0" collapsed="false">
      <c r="B31" s="191" t="s">
        <v>118</v>
      </c>
      <c r="C31" s="192" t="str">
        <f aca="false">VLOOKUP(B31,'MEDIÇÃO 2'!$A$20:$C$100,2,0)</f>
        <v>Caixa de inspeção de alvenaria de blocos cerâmicos 10 furos 10x20x20cm dimensões de 30x30x60cm, com revestimento interno em chapisco e reboco, tampa de concreto esp.5cm e lastro de brita 5 cm</v>
      </c>
      <c r="D31" s="193" t="str">
        <f aca="false">VLOOKUP(B31,'MEDIÇÃO 2'!$A:$Q,3,0)</f>
        <v>und</v>
      </c>
      <c r="E31" s="194" t="n">
        <f aca="false">SUM(D32:D32)</f>
        <v>1</v>
      </c>
    </row>
    <row r="32" s="1" customFormat="true" ht="13.8" hidden="false" customHeight="true" outlineLevel="0" collapsed="false">
      <c r="B32" s="195" t="s">
        <v>208</v>
      </c>
      <c r="C32" s="195"/>
      <c r="D32" s="196" t="n">
        <v>1</v>
      </c>
      <c r="E32" s="194"/>
    </row>
    <row r="33" s="1" customFormat="true" ht="26.85" hidden="false" customHeight="false" outlineLevel="0" collapsed="false">
      <c r="B33" s="191" t="s">
        <v>120</v>
      </c>
      <c r="C33" s="192" t="str">
        <f aca="false">VLOOKUP(B33,'MEDIÇÃO 2'!$A$20:$C$100,2,0)</f>
        <v>Eletroduto PEAD parede simples, corrugado, cor preta, diâmetro 2", referencia Kanaflex, Plastibras ou equivalente</v>
      </c>
      <c r="D33" s="193" t="str">
        <f aca="false">VLOOKUP(B33,'MEDIÇÃO 2'!$A:$Q,3,0)</f>
        <v>m</v>
      </c>
      <c r="E33" s="194" t="n">
        <f aca="false">SUM(D34:D34)</f>
        <v>11.7</v>
      </c>
    </row>
    <row r="34" s="1" customFormat="true" ht="13.8" hidden="false" customHeight="true" outlineLevel="0" collapsed="false">
      <c r="B34" s="195" t="s">
        <v>209</v>
      </c>
      <c r="C34" s="195"/>
      <c r="D34" s="196" t="n">
        <v>11.7</v>
      </c>
      <c r="E34" s="194"/>
    </row>
    <row r="35" s="1" customFormat="true" ht="13.8" hidden="false" customHeight="false" outlineLevel="0" collapsed="false">
      <c r="B35" s="198"/>
      <c r="C35" s="198"/>
      <c r="D35" s="198"/>
      <c r="E35" s="198"/>
    </row>
    <row r="36" s="1" customFormat="true" ht="13.8" hidden="false" customHeight="false" outlineLevel="0" collapsed="false">
      <c r="B36" s="187" t="n">
        <v>8</v>
      </c>
      <c r="C36" s="188" t="str">
        <f aca="false">VLOOKUP(B36,'MEDIÇÃO 2'!$A$20:$C$100,2,0)</f>
        <v>PINTURA</v>
      </c>
      <c r="D36" s="189"/>
      <c r="E36" s="190"/>
    </row>
    <row r="37" s="1" customFormat="true" ht="13.8" hidden="false" customHeight="false" outlineLevel="0" collapsed="false">
      <c r="B37" s="187" t="s">
        <v>129</v>
      </c>
      <c r="C37" s="188" t="str">
        <f aca="false">VLOOKUP(B37,'MEDIÇÃO 2'!$A$20:$C$100,2,0)</f>
        <v>SOBRE PAREDES E FORROS</v>
      </c>
      <c r="D37" s="189"/>
      <c r="E37" s="190"/>
    </row>
    <row r="38" s="1" customFormat="true" ht="39.55" hidden="false" customHeight="false" outlineLevel="0" collapsed="false">
      <c r="B38" s="191" t="s">
        <v>131</v>
      </c>
      <c r="C38" s="192" t="str">
        <f aca="false">VLOOKUP(B38,'MEDIÇÃO 2'!$A$20:$C$100,2,0)</f>
        <v>Pintura sobre paredes e forros, aplicação manual, com duas demãos de tinta látex acrílico premium, acabamento fosco, referência Suvinil, Coral e Metalatex, inclusive uma demão de liquido selador acrílico, referência Suvinil, Coral ou Metalatex</v>
      </c>
      <c r="D38" s="193" t="str">
        <f aca="false">VLOOKUP(B38,'MEDIÇÃO 2'!$A:$Q,3,0)</f>
        <v>m2</v>
      </c>
      <c r="E38" s="194" t="n">
        <f aca="false">SUM(D39:D39)</f>
        <v>25</v>
      </c>
    </row>
    <row r="39" s="1" customFormat="true" ht="14.15" hidden="false" customHeight="true" outlineLevel="0" collapsed="false">
      <c r="B39" s="195" t="s">
        <v>210</v>
      </c>
      <c r="C39" s="195"/>
      <c r="D39" s="196" t="n">
        <v>25</v>
      </c>
      <c r="E39" s="194"/>
    </row>
    <row r="40" s="1" customFormat="true" ht="13.8" hidden="false" customHeight="false" outlineLevel="0" collapsed="false">
      <c r="B40" s="198"/>
      <c r="C40" s="198"/>
      <c r="D40" s="198"/>
      <c r="E40" s="198"/>
    </row>
    <row r="41" s="1" customFormat="true" ht="13.8" hidden="false" customHeight="false" outlineLevel="0" collapsed="false">
      <c r="B41" s="187" t="n">
        <v>10</v>
      </c>
      <c r="C41" s="188" t="str">
        <f aca="false">VLOOKUP(B41,'MEDIÇÃO 2'!$A$20:$C$100,2,0)</f>
        <v>ADMINISTRAÇÃO LOCAL</v>
      </c>
      <c r="D41" s="189"/>
      <c r="E41" s="190"/>
    </row>
    <row r="42" s="1" customFormat="true" ht="13.8" hidden="false" customHeight="false" outlineLevel="0" collapsed="false">
      <c r="B42" s="191" t="s">
        <v>137</v>
      </c>
      <c r="C42" s="192" t="str">
        <f aca="false">VLOOKUP(B42,'MEDIÇÃO 2'!$A$20:$C$100,2,0)</f>
        <v>Administração local</v>
      </c>
      <c r="D42" s="193" t="str">
        <f aca="false">VLOOKUP(B42,'MEDIÇÃO 2'!$A:$Q,3,0)</f>
        <v>und</v>
      </c>
      <c r="E42" s="194" t="n">
        <f aca="false">SUM(D43:D43)</f>
        <v>0.06</v>
      </c>
    </row>
    <row r="43" s="1" customFormat="true" ht="14.15" hidden="false" customHeight="true" outlineLevel="0" collapsed="false">
      <c r="B43" s="195" t="s">
        <v>211</v>
      </c>
      <c r="C43" s="195"/>
      <c r="D43" s="196" t="n">
        <v>0.06</v>
      </c>
      <c r="E43" s="194"/>
      <c r="I43" s="171"/>
    </row>
    <row r="44" s="1" customFormat="true" ht="13.8" hidden="false" customHeight="false" outlineLevel="0" collapsed="false">
      <c r="B44" s="197"/>
      <c r="C44" s="197"/>
      <c r="D44" s="197"/>
      <c r="E44" s="197"/>
    </row>
    <row r="45" s="1" customFormat="true" ht="13.8" hidden="false" customHeight="false" outlineLevel="0" collapsed="false">
      <c r="B45" s="187" t="n">
        <v>11</v>
      </c>
      <c r="C45" s="188" t="str">
        <f aca="false">VLOOKUP(B45,'MEDIÇÃO 2'!$A$20:$C$100,2,0)</f>
        <v>ITENS NOVOS</v>
      </c>
      <c r="D45" s="189"/>
      <c r="E45" s="190"/>
    </row>
    <row r="46" s="1" customFormat="true" ht="26.85" hidden="false" customHeight="false" outlineLevel="0" collapsed="false">
      <c r="B46" s="191" t="s">
        <v>140</v>
      </c>
      <c r="C46" s="192" t="str">
        <f aca="false">VLOOKUP(B46,'MEDIÇÃO 2'!$A$20:$C$100,2,0)</f>
        <v>Locação de andaime metálico para trabalho em fachada de edifíco (aluguel de 1 m² por 1 mês) inclusive frete, montagem e desmontagem</v>
      </c>
      <c r="D46" s="193" t="str">
        <f aca="false">VLOOKUP(B46,'MEDIÇÃO 2'!$A:$Q,3,0)</f>
        <v>m2</v>
      </c>
      <c r="E46" s="194" t="n">
        <f aca="false">SUM(D47:D47)</f>
        <v>67</v>
      </c>
    </row>
    <row r="47" s="1" customFormat="true" ht="13.8" hidden="false" customHeight="true" outlineLevel="0" collapsed="false">
      <c r="B47" s="195" t="s">
        <v>212</v>
      </c>
      <c r="C47" s="195"/>
      <c r="D47" s="196" t="n">
        <v>67</v>
      </c>
      <c r="E47" s="194"/>
    </row>
    <row r="48" s="1" customFormat="true" ht="13.8" hidden="false" customHeight="false" outlineLevel="0" collapsed="false">
      <c r="B48" s="191" t="s">
        <v>142</v>
      </c>
      <c r="C48" s="192" t="str">
        <f aca="false">VLOOKUP(B48,'MEDIÇÃO 2'!$A$20:$C$100,2,0)</f>
        <v>Remoção de interruptores/tomadas elétricas, de forma manual</v>
      </c>
      <c r="D48" s="193" t="str">
        <f aca="false">VLOOKUP(B48,'MEDIÇÃO 2'!$A:$Q,3,0)</f>
        <v>und</v>
      </c>
      <c r="E48" s="194" t="n">
        <f aca="false">SUM(D49:D49)</f>
        <v>35</v>
      </c>
    </row>
    <row r="49" s="1" customFormat="true" ht="26.85" hidden="false" customHeight="true" outlineLevel="0" collapsed="false">
      <c r="B49" s="195" t="s">
        <v>213</v>
      </c>
      <c r="C49" s="195"/>
      <c r="D49" s="196" t="n">
        <v>35</v>
      </c>
      <c r="E49" s="194"/>
    </row>
    <row r="50" s="1" customFormat="true" ht="14.15" hidden="false" customHeight="false" outlineLevel="0" collapsed="false">
      <c r="B50" s="191" t="s">
        <v>144</v>
      </c>
      <c r="C50" s="192" t="str">
        <f aca="false">VLOOKUP(B50,'MEDIÇÃO 2'!$A$20:$C$100,2,0)</f>
        <v>Abertura e fechamento de rasgos em concreto, para passagem de tubulações, diâm. 11/4" a 2"</v>
      </c>
      <c r="D50" s="193" t="str">
        <f aca="false">VLOOKUP(B50,'MEDIÇÃO 2'!$A:$Q,3,0)</f>
        <v>m</v>
      </c>
      <c r="E50" s="194" t="n">
        <f aca="false">SUM(D51:D51)</f>
        <v>6</v>
      </c>
    </row>
    <row r="51" s="1" customFormat="true" ht="14.15" hidden="false" customHeight="true" outlineLevel="0" collapsed="false">
      <c r="B51" s="195" t="s">
        <v>214</v>
      </c>
      <c r="C51" s="195"/>
      <c r="D51" s="196" t="n">
        <v>6</v>
      </c>
      <c r="E51" s="194"/>
    </row>
    <row r="52" s="1" customFormat="true" ht="14.15" hidden="false" customHeight="false" outlineLevel="0" collapsed="false">
      <c r="B52" s="191" t="s">
        <v>146</v>
      </c>
      <c r="C52" s="192" t="str">
        <f aca="false">VLOOKUP(B52,'MEDIÇÃO 2'!$A$20:$C$100,2,0)</f>
        <v>Remoção de telhas cerâmicas, tipo colonial, inclusive cumeeiras</v>
      </c>
      <c r="D52" s="193" t="str">
        <f aca="false">VLOOKUP(B52,'MEDIÇÃO 2'!$A:$Q,3,0)</f>
        <v>m2</v>
      </c>
      <c r="E52" s="194" t="n">
        <f aca="false">SUM(D53:D53)</f>
        <v>2.5</v>
      </c>
    </row>
    <row r="53" s="1" customFormat="true" ht="14.15" hidden="false" customHeight="true" outlineLevel="0" collapsed="false">
      <c r="B53" s="195" t="s">
        <v>215</v>
      </c>
      <c r="C53" s="195"/>
      <c r="D53" s="196" t="n">
        <v>2.5</v>
      </c>
      <c r="E53" s="194"/>
    </row>
    <row r="54" s="1" customFormat="true" ht="14.15" hidden="false" customHeight="false" outlineLevel="0" collapsed="false">
      <c r="B54" s="191" t="s">
        <v>148</v>
      </c>
      <c r="C54" s="192" t="str">
        <f aca="false">VLOOKUP(B54,'MEDIÇÃO 2'!$A$20:$C$100,2,0)</f>
        <v>Eletroduto de PVC rígido roscável, diâmetro 2", inclusive conexões</v>
      </c>
      <c r="D54" s="193" t="str">
        <f aca="false">VLOOKUP(B54,'MEDIÇÃO 2'!$A:$Q,3,0)</f>
        <v>m</v>
      </c>
      <c r="E54" s="194" t="n">
        <f aca="false">SUM(D55:D55)</f>
        <v>12</v>
      </c>
    </row>
    <row r="55" s="1" customFormat="true" ht="14.15" hidden="false" customHeight="true" outlineLevel="0" collapsed="false">
      <c r="B55" s="195" t="s">
        <v>216</v>
      </c>
      <c r="C55" s="195"/>
      <c r="D55" s="196" t="n">
        <v>12</v>
      </c>
      <c r="E55" s="194"/>
    </row>
    <row r="56" s="1" customFormat="true" ht="26.85" hidden="false" customHeight="false" outlineLevel="0" collapsed="false">
      <c r="B56" s="191" t="s">
        <v>150</v>
      </c>
      <c r="C56" s="192" t="str">
        <f aca="false">VLOOKUP(B56,'MEDIÇÃO 2'!$A$20:$C$100,2,0)</f>
        <v>Reboco tipo paulista de argamassa de cimento, cal hidratada CH1 e areia lavada traço 1:0.5:6, espessura 25 mm</v>
      </c>
      <c r="D56" s="193" t="str">
        <f aca="false">VLOOKUP(B56,'MEDIÇÃO 2'!$A:$Q,3,0)</f>
        <v>m2</v>
      </c>
      <c r="E56" s="194" t="n">
        <f aca="false">SUM(D57:D57)</f>
        <v>6</v>
      </c>
    </row>
    <row r="57" s="1" customFormat="true" ht="26.85" hidden="false" customHeight="true" outlineLevel="0" collapsed="false">
      <c r="B57" s="195" t="s">
        <v>217</v>
      </c>
      <c r="C57" s="195"/>
      <c r="D57" s="196" t="n">
        <v>6</v>
      </c>
      <c r="E57" s="194"/>
    </row>
    <row r="58" s="1" customFormat="true" ht="39.55" hidden="false" customHeight="false" outlineLevel="0" collapsed="false">
      <c r="B58" s="191" t="s">
        <v>152</v>
      </c>
      <c r="C58" s="192" t="str">
        <f aca="false">VLOOKUP(B58,'MEDIÇÃO 2'!$A$20:$C$100,2,0)</f>
        <v>Emassamento de paredes e forros, com duas demãos de massa acrílica premium, referência Suvinil, Coral ou Sherwin Williams ou equivalente, inclusive uma demão de liquido selador acrílico, referência Suvinil, Coral ou Metalatex ou equivalente</v>
      </c>
      <c r="D58" s="193" t="str">
        <f aca="false">VLOOKUP(B58,'MEDIÇÃO 2'!$A:$Q,3,0)</f>
        <v>m2</v>
      </c>
      <c r="E58" s="194" t="n">
        <f aca="false">SUM(D59:D59)</f>
        <v>6</v>
      </c>
    </row>
    <row r="59" s="1" customFormat="true" ht="13.8" hidden="false" customHeight="true" outlineLevel="0" collapsed="false">
      <c r="B59" s="195" t="s">
        <v>218</v>
      </c>
      <c r="C59" s="195"/>
      <c r="D59" s="196" t="n">
        <v>6</v>
      </c>
      <c r="E59" s="194"/>
    </row>
    <row r="60" s="1" customFormat="true" ht="39.55" hidden="false" customHeight="false" outlineLevel="0" collapsed="false">
      <c r="B60" s="191" t="s">
        <v>154</v>
      </c>
      <c r="C60" s="192" t="str">
        <f aca="false">VLOOKUP(B60,'MEDIÇÃO 2'!$A$20:$C$100,2,0)</f>
        <v>Rodapé de granito cinza andorinha altura de 7 cm e espessura de 2 cm, assentado com argamassa de cimento, cal hidratada CH1 e areia no traço 1:0,5:8, inclusive rejuntamento com cimento branco</v>
      </c>
      <c r="D60" s="193" t="s">
        <v>61</v>
      </c>
      <c r="E60" s="194" t="n">
        <f aca="false">SUM(D61:D61)</f>
        <v>2</v>
      </c>
    </row>
    <row r="61" s="1" customFormat="true" ht="13.8" hidden="false" customHeight="false" outlineLevel="0" collapsed="false">
      <c r="B61" s="199" t="s">
        <v>219</v>
      </c>
      <c r="C61" s="199"/>
      <c r="D61" s="196" t="n">
        <v>2</v>
      </c>
      <c r="E61" s="194"/>
    </row>
    <row r="62" s="1" customFormat="true" ht="26.85" hidden="false" customHeight="false" outlineLevel="0" collapsed="false">
      <c r="B62" s="200" t="s">
        <v>156</v>
      </c>
      <c r="C62" s="201" t="str">
        <f aca="false">VLOOKUP(B62,'MEDIÇÃO 2'!$A$20:$C$100,2,0)</f>
        <v>Eletroduto PEAD parede simples, corrugado, cor preta, diâmetro 4", referencia Kanaflex, Plastibras ou equivalente</v>
      </c>
      <c r="D62" s="193" t="str">
        <f aca="false">VLOOKUP(B62,'MEDIÇÃO 2'!$A:$Q,3,0)</f>
        <v>m</v>
      </c>
      <c r="E62" s="194" t="n">
        <f aca="false">D63</f>
        <v>30</v>
      </c>
    </row>
    <row r="63" s="1" customFormat="true" ht="13.8" hidden="false" customHeight="false" outlineLevel="0" collapsed="false">
      <c r="B63" s="202" t="s">
        <v>220</v>
      </c>
      <c r="C63" s="202"/>
      <c r="D63" s="196" t="n">
        <v>30</v>
      </c>
      <c r="E63" s="194"/>
    </row>
    <row r="64" s="1" customFormat="true" ht="13.8" hidden="false" customHeight="false" outlineLevel="0" collapsed="false">
      <c r="B64" s="191" t="s">
        <v>158</v>
      </c>
      <c r="C64" s="192" t="str">
        <f aca="false">VLOOKUP(B64,'MEDIÇÃO 2'!$A$20:$C$100,2,0)</f>
        <v>Tomada padrão brasileiro linha branca, NBR 14136 2 polos + terra 10A/250V, com placa 4x2"</v>
      </c>
      <c r="D64" s="193" t="str">
        <f aca="false">VLOOKUP(B64,'MEDIÇÃO 2'!$A:$Q,3,0)</f>
        <v>und</v>
      </c>
      <c r="E64" s="194" t="n">
        <f aca="false">D65</f>
        <v>2</v>
      </c>
    </row>
    <row r="65" s="1" customFormat="true" ht="13.8" hidden="false" customHeight="false" outlineLevel="0" collapsed="false">
      <c r="B65" s="202" t="s">
        <v>221</v>
      </c>
      <c r="C65" s="202"/>
      <c r="D65" s="196" t="n">
        <v>2</v>
      </c>
      <c r="E65" s="194"/>
    </row>
    <row r="66" s="1" customFormat="true" ht="13.8" hidden="false" customHeight="false" outlineLevel="0" collapsed="false">
      <c r="B66" s="191" t="s">
        <v>160</v>
      </c>
      <c r="C66" s="192" t="str">
        <f aca="false">VLOOKUP(B66,'MEDIÇÃO 2'!$A$20:$C$100,2,0)</f>
        <v>Disjuntor monopolar – instalação</v>
      </c>
      <c r="D66" s="193" t="str">
        <f aca="false">VLOOKUP(B66,'MEDIÇÃO 2'!$A:$Q,3,0)</f>
        <v>und</v>
      </c>
      <c r="E66" s="194" t="n">
        <f aca="false">D67</f>
        <v>23</v>
      </c>
    </row>
    <row r="67" s="1" customFormat="true" ht="26.85" hidden="false" customHeight="true" outlineLevel="0" collapsed="false">
      <c r="B67" s="203" t="s">
        <v>222</v>
      </c>
      <c r="C67" s="203"/>
      <c r="D67" s="196" t="n">
        <v>23</v>
      </c>
      <c r="E67" s="194"/>
    </row>
    <row r="68" s="1" customFormat="true" ht="13.8" hidden="false" customHeight="false" outlineLevel="0" collapsed="false">
      <c r="B68" s="191" t="s">
        <v>162</v>
      </c>
      <c r="C68" s="192" t="str">
        <f aca="false">VLOOKUP(B68,'MEDIÇÃO 2'!$A$20:$C$100,2,0)</f>
        <v>Disjuntor bipolar – instalação</v>
      </c>
      <c r="D68" s="193" t="str">
        <f aca="false">VLOOKUP(B68,'MEDIÇÃO 2'!$A:$Q,3,0)</f>
        <v>und</v>
      </c>
      <c r="E68" s="194" t="n">
        <f aca="false">D69</f>
        <v>8</v>
      </c>
    </row>
    <row r="69" s="1" customFormat="true" ht="26.85" hidden="false" customHeight="true" outlineLevel="0" collapsed="false">
      <c r="B69" s="203" t="s">
        <v>223</v>
      </c>
      <c r="C69" s="203"/>
      <c r="D69" s="196" t="n">
        <v>8</v>
      </c>
      <c r="E69" s="194"/>
    </row>
    <row r="70" s="1" customFormat="true" ht="13.8" hidden="false" customHeight="false" outlineLevel="0" collapsed="false">
      <c r="B70" s="191" t="s">
        <v>164</v>
      </c>
      <c r="C70" s="192" t="str">
        <f aca="false">VLOOKUP(B70,'MEDIÇÃO 2'!$A$20:$C$100,2,0)</f>
        <v>Disjuntor tripolar – instalação</v>
      </c>
      <c r="D70" s="193" t="str">
        <f aca="false">VLOOKUP(B70,'MEDIÇÃO 2'!$A:$Q,3,0)</f>
        <v>und</v>
      </c>
      <c r="E70" s="194" t="n">
        <f aca="false">D71</f>
        <v>4</v>
      </c>
    </row>
    <row r="71" s="1" customFormat="true" ht="26.85" hidden="false" customHeight="true" outlineLevel="0" collapsed="false">
      <c r="B71" s="203" t="s">
        <v>224</v>
      </c>
      <c r="C71" s="203"/>
      <c r="D71" s="196" t="n">
        <v>4</v>
      </c>
      <c r="E71" s="194"/>
    </row>
    <row r="72" s="1" customFormat="true" ht="26.85" hidden="false" customHeight="false" outlineLevel="0" collapsed="false">
      <c r="B72" s="191" t="s">
        <v>166</v>
      </c>
      <c r="C72" s="192" t="str">
        <f aca="false">VLOOKUP(B72,'MEDIÇÃO 2'!$A$20:$C$100,2,0)</f>
        <v>Quadro de distribuição de energia em chapa de aço galvanizado, de embutir de 12 disjuntores - instalação</v>
      </c>
      <c r="D72" s="193" t="str">
        <f aca="false">VLOOKUP(B72,'MEDIÇÃO 2'!$A:$Q,3,0)</f>
        <v>und</v>
      </c>
      <c r="E72" s="194" t="n">
        <f aca="false">D73</f>
        <v>2</v>
      </c>
    </row>
    <row r="73" s="1" customFormat="true" ht="26.85" hidden="false" customHeight="true" outlineLevel="0" collapsed="false">
      <c r="B73" s="203" t="s">
        <v>225</v>
      </c>
      <c r="C73" s="203"/>
      <c r="D73" s="196" t="n">
        <v>2</v>
      </c>
      <c r="E73" s="194"/>
    </row>
    <row r="74" s="1" customFormat="true" ht="26.85" hidden="false" customHeight="false" outlineLevel="0" collapsed="false">
      <c r="B74" s="191" t="s">
        <v>168</v>
      </c>
      <c r="C74" s="192" t="str">
        <f aca="false">VLOOKUP(B74,'MEDIÇÃO 2'!$A$20:$C$100,2,0)</f>
        <v>Quadro de distribuição de energia em chapa de aço galvanizado, de embutir de 18 disjuntores - instalação</v>
      </c>
      <c r="D74" s="193" t="str">
        <f aca="false">VLOOKUP(B74,'MEDIÇÃO 2'!$A:$Q,3,0)</f>
        <v>und</v>
      </c>
      <c r="E74" s="194" t="n">
        <f aca="false">D75</f>
        <v>1</v>
      </c>
    </row>
    <row r="75" s="1" customFormat="true" ht="26.85" hidden="false" customHeight="true" outlineLevel="0" collapsed="false">
      <c r="B75" s="203" t="s">
        <v>226</v>
      </c>
      <c r="C75" s="203"/>
      <c r="D75" s="196" t="n">
        <v>1</v>
      </c>
      <c r="E75" s="194"/>
    </row>
    <row r="76" s="1" customFormat="true" ht="14.15" hidden="false" customHeight="false" outlineLevel="0" collapsed="false">
      <c r="B76" s="191" t="s">
        <v>170</v>
      </c>
      <c r="C76" s="192" t="str">
        <f aca="false">VLOOKUP(B76,'MEDIÇÃO 2'!$A$20:$C$100,2,0)</f>
        <v>Caixa de passagem 400x400x120mm, chapa 18, com tampa parafusada</v>
      </c>
      <c r="D76" s="193" t="str">
        <f aca="false">VLOOKUP(B76,'MEDIÇÃO 2'!$A:$Q,3,0)</f>
        <v>und</v>
      </c>
      <c r="E76" s="194" t="n">
        <f aca="false">D77</f>
        <v>3</v>
      </c>
    </row>
    <row r="77" s="1" customFormat="true" ht="14.15" hidden="false" customHeight="true" outlineLevel="0" collapsed="false">
      <c r="B77" s="203" t="s">
        <v>227</v>
      </c>
      <c r="C77" s="203"/>
      <c r="D77" s="196" t="n">
        <v>3</v>
      </c>
      <c r="E77" s="194"/>
    </row>
    <row r="78" s="1" customFormat="true" ht="14.15" hidden="false" customHeight="false" outlineLevel="0" collapsed="false">
      <c r="B78" s="191" t="s">
        <v>172</v>
      </c>
      <c r="C78" s="192" t="str">
        <f aca="false">VLOOKUP(B78,'MEDIÇÃO 2'!$A$20:$C$100,2,0)</f>
        <v>Caixa de passagem para telefone 80x80x15cm (sobrepor) fornecimento e instalacao. Af_11/2019</v>
      </c>
      <c r="D78" s="193" t="str">
        <f aca="false">VLOOKUP(B78,'MEDIÇÃO 2'!$A:$Q,3,0)</f>
        <v>un</v>
      </c>
      <c r="E78" s="194" t="n">
        <f aca="false">D79</f>
        <v>1</v>
      </c>
    </row>
    <row r="79" s="1" customFormat="true" ht="14.15" hidden="false" customHeight="true" outlineLevel="0" collapsed="false">
      <c r="B79" s="203" t="s">
        <v>228</v>
      </c>
      <c r="C79" s="203"/>
      <c r="D79" s="196" t="n">
        <v>1</v>
      </c>
      <c r="E79" s="194"/>
    </row>
    <row r="80" s="1" customFormat="true" ht="14.15" hidden="false" customHeight="false" outlineLevel="0" collapsed="false">
      <c r="B80" s="191" t="s">
        <v>174</v>
      </c>
      <c r="C80" s="192" t="str">
        <f aca="false">VLOOKUP(B80,'MEDIÇÃO 2'!$A$20:$C$100,2,0)</f>
        <v>Cabo de cobre termoplástico (PVC) flexível isolado 0,60/1kV, antichama, HEPR 90ºC ? 70,0mm2</v>
      </c>
      <c r="D80" s="193" t="str">
        <f aca="false">VLOOKUP(B80,'MEDIÇÃO 2'!$A:$Q,3,0)</f>
        <v>m</v>
      </c>
      <c r="E80" s="194" t="n">
        <f aca="false">SUM(D81:D82)</f>
        <v>116</v>
      </c>
    </row>
    <row r="81" s="1" customFormat="true" ht="14.15" hidden="false" customHeight="true" outlineLevel="0" collapsed="false">
      <c r="B81" s="203" t="s">
        <v>229</v>
      </c>
      <c r="C81" s="203"/>
      <c r="D81" s="196" t="n">
        <f aca="false">29*3</f>
        <v>87</v>
      </c>
      <c r="E81" s="194"/>
    </row>
    <row r="82" s="1" customFormat="true" ht="14.15" hidden="false" customHeight="true" outlineLevel="0" collapsed="false">
      <c r="B82" s="203" t="s">
        <v>230</v>
      </c>
      <c r="C82" s="203"/>
      <c r="D82" s="196" t="n">
        <v>29</v>
      </c>
      <c r="E82" s="194"/>
    </row>
    <row r="83" s="1" customFormat="true" ht="14.15" hidden="false" customHeight="false" outlineLevel="0" collapsed="false">
      <c r="B83" s="191" t="s">
        <v>176</v>
      </c>
      <c r="C83" s="192" t="str">
        <f aca="false">VLOOKUP(B83,'MEDIÇÃO 2'!$A$20:$C$100,2,0)</f>
        <v>Cabo de cobre termoplástico (PVC) flexível isolado 0,60/1kV, antichama, HEPR 90ºC ? 25,0mm2</v>
      </c>
      <c r="D83" s="193" t="str">
        <f aca="false">VLOOKUP(B83,'MEDIÇÃO 2'!$A:$Q,3,0)</f>
        <v>m</v>
      </c>
      <c r="E83" s="194" t="n">
        <f aca="false">D84</f>
        <v>30</v>
      </c>
    </row>
    <row r="84" s="1" customFormat="true" ht="14.15" hidden="false" customHeight="true" outlineLevel="0" collapsed="false">
      <c r="B84" s="203" t="s">
        <v>231</v>
      </c>
      <c r="C84" s="203"/>
      <c r="D84" s="196" t="n">
        <f aca="false">1*30</f>
        <v>30</v>
      </c>
      <c r="E84" s="194"/>
    </row>
    <row r="85" s="1" customFormat="true" ht="26.85" hidden="false" customHeight="false" outlineLevel="0" collapsed="false">
      <c r="B85" s="191" t="s">
        <v>178</v>
      </c>
      <c r="C85" s="192" t="str">
        <f aca="false">VLOOKUP(B85,'MEDIÇÃO 2'!$A$20:$C$100,2,0)</f>
        <v>Cobertura nova de telhas cerâmicas tipo capa e canal inclusive cumeeira (telhas compradas na praça de Vitória, posto obra) (área de projeção horizontal; incl. 35%)</v>
      </c>
      <c r="D85" s="193" t="str">
        <f aca="false">VLOOKUP(B85,'MEDIÇÃO 2'!$A:$Q,3,0)</f>
        <v>m2</v>
      </c>
      <c r="E85" s="204" t="n">
        <f aca="false">D86</f>
        <v>1</v>
      </c>
    </row>
    <row r="86" s="1" customFormat="true" ht="13.8" hidden="false" customHeight="true" outlineLevel="0" collapsed="false">
      <c r="B86" s="205" t="s">
        <v>232</v>
      </c>
      <c r="C86" s="205"/>
      <c r="D86" s="206" t="n">
        <v>1</v>
      </c>
      <c r="E86" s="204"/>
    </row>
    <row r="87" s="1" customFormat="true" ht="13.8" hidden="false" customHeight="false" outlineLevel="0" collapsed="false"/>
    <row r="88" s="1" customFormat="true" ht="13.8" hidden="false" customHeight="false" outlineLevel="0" collapsed="false"/>
    <row r="89" customFormat="false" ht="13.8" hidden="false" customHeight="false" outlineLevel="0" collapsed="false"/>
    <row r="90" s="1" customFormat="true" ht="13.8" hidden="false" customHeight="false" outlineLevel="0" collapsed="false"/>
    <row r="91" s="1" customFormat="true" ht="13.8" hidden="false" customHeight="false" outlineLevel="0" collapsed="false">
      <c r="C91" s="160" t="s">
        <v>233</v>
      </c>
    </row>
    <row r="92" s="1" customFormat="true" ht="13.8" hidden="false" customHeight="false" outlineLevel="0" collapsed="false">
      <c r="C92" s="207" t="s">
        <v>234</v>
      </c>
    </row>
    <row r="93" s="1" customFormat="true" ht="13.8" hidden="false" customHeight="false" outlineLevel="0" collapsed="false">
      <c r="C93" s="208" t="s">
        <v>193</v>
      </c>
    </row>
    <row r="94" customFormat="false" ht="13.8" hidden="false" customHeight="false" outlineLevel="0" collapsed="false">
      <c r="C94" s="208" t="s">
        <v>235</v>
      </c>
      <c r="G94" s="1"/>
    </row>
    <row r="95" customFormat="false" ht="13.8" hidden="false" customHeight="false" outlineLevel="0" collapsed="false">
      <c r="C95" s="208" t="s">
        <v>195</v>
      </c>
      <c r="G95" s="1"/>
    </row>
    <row r="96" s="1" customFormat="true" ht="15" hidden="false" customHeight="false" outlineLevel="0" collapsed="false"/>
    <row r="97" s="1" customFormat="true" ht="15" hidden="false" customHeight="false" outlineLevel="0" collapsed="false"/>
    <row r="98" s="1" customFormat="true" ht="15" hidden="false" customHeight="false" outlineLevel="0" collapsed="false"/>
    <row r="99" s="1" customFormat="true" ht="15" hidden="false" customHeight="false" outlineLevel="0" collapsed="false"/>
    <row r="100" s="1" customFormat="true" ht="15" hidden="false" customHeight="false" outlineLevel="0" collapsed="false"/>
    <row r="101" s="1" customFormat="true" ht="15" hidden="false" customHeight="false" outlineLevel="0" collapsed="false"/>
    <row r="102" s="1" customFormat="true" ht="15" hidden="false" customHeight="false" outlineLevel="0" collapsed="false"/>
    <row r="103" s="1" customFormat="true" ht="15" hidden="false" customHeight="false" outlineLevel="0" collapsed="false"/>
    <row r="104" s="1" customFormat="true" ht="15" hidden="false" customHeight="false" outlineLevel="0" collapsed="false"/>
    <row r="105" s="1" customFormat="true" ht="15" hidden="false" customHeight="false" outlineLevel="0" collapsed="false"/>
    <row r="106" s="1" customFormat="true" ht="15" hidden="false" customHeight="false" outlineLevel="0" collapsed="false"/>
    <row r="107" s="1" customFormat="true" ht="15" hidden="false" customHeight="false" outlineLevel="0" collapsed="false"/>
    <row r="108" s="1" customFormat="true" ht="15" hidden="false" customHeight="false" outlineLevel="0" collapsed="false"/>
    <row r="109" s="1" customFormat="true" ht="15" hidden="false" customHeight="false" outlineLevel="0" collapsed="false"/>
    <row r="110" s="1" customFormat="true" ht="15" hidden="false" customHeight="false" outlineLevel="0" collapsed="false"/>
    <row r="111" s="1" customFormat="true" ht="15" hidden="false" customHeight="false" outlineLevel="0" collapsed="false"/>
    <row r="112" s="1" customFormat="true" ht="15" hidden="false" customHeight="false" outlineLevel="0" collapsed="false"/>
    <row r="113" s="1" customFormat="true" ht="15" hidden="false" customHeight="false" outlineLevel="0" collapsed="false"/>
    <row r="114" s="1" customFormat="true" ht="15" hidden="false" customHeight="false" outlineLevel="0" collapsed="false"/>
    <row r="115" s="1" customFormat="true" ht="15" hidden="false" customHeight="false" outlineLevel="0" collapsed="false"/>
    <row r="116" s="1" customFormat="true" ht="15" hidden="false" customHeight="false" outlineLevel="0" collapsed="false"/>
    <row r="117" s="1" customFormat="true" ht="15" hidden="false" customHeight="false" outlineLevel="0" collapsed="false"/>
    <row r="118" s="1" customFormat="true" ht="15" hidden="false" customHeight="false" outlineLevel="0" collapsed="false"/>
    <row r="119" customFormat="false" ht="15" hidden="false" customHeight="false" outlineLevel="0" collapsed="false">
      <c r="G119" s="1"/>
    </row>
    <row r="120" customFormat="false" ht="15" hidden="false" customHeight="false" outlineLevel="0" collapsed="false">
      <c r="G120" s="1"/>
    </row>
    <row r="121" s="1" customFormat="true" ht="15" hidden="false" customHeight="false" outlineLevel="0" collapsed="false"/>
    <row r="122" s="1" customFormat="true" ht="15" hidden="false" customHeight="false" outlineLevel="0" collapsed="false"/>
    <row r="123" s="1" customFormat="true" ht="15" hidden="false" customHeight="false" outlineLevel="0" collapsed="false"/>
    <row r="124" s="1" customFormat="true" ht="15" hidden="false" customHeight="false" outlineLevel="0" collapsed="false"/>
    <row r="125" s="1" customFormat="true" ht="15" hidden="false" customHeight="false" outlineLevel="0" collapsed="false"/>
    <row r="126" s="1" customFormat="true" ht="15" hidden="false" customHeight="false" outlineLevel="0" collapsed="false"/>
    <row r="127" s="1" customFormat="true" ht="15" hidden="false" customHeight="false" outlineLevel="0" collapsed="false"/>
    <row r="128" s="1" customFormat="true" ht="15" hidden="false" customHeight="false" outlineLevel="0" collapsed="false"/>
    <row r="129" s="1" customFormat="true" ht="15" hidden="false" customHeight="false" outlineLevel="0" collapsed="false"/>
    <row r="130" s="1" customFormat="true" ht="15" hidden="false" customHeight="false" outlineLevel="0" collapsed="false"/>
    <row r="131" s="1" customFormat="true" ht="15" hidden="false" customHeight="false" outlineLevel="0" collapsed="false"/>
    <row r="132" s="1" customFormat="true" ht="15" hidden="false" customHeight="false" outlineLevel="0" collapsed="false"/>
    <row r="133" s="1" customFormat="true" ht="15" hidden="false" customHeight="false" outlineLevel="0" collapsed="false"/>
    <row r="134" s="1" customFormat="true" ht="15" hidden="false" customHeight="false" outlineLevel="0" collapsed="false"/>
    <row r="135" s="1" customFormat="true" ht="15" hidden="false" customHeight="false" outlineLevel="0" collapsed="false"/>
    <row r="136" s="1" customFormat="true" ht="15" hidden="false" customHeight="false" outlineLevel="0" collapsed="false"/>
    <row r="137" customFormat="false" ht="15" hidden="false" customHeight="false" outlineLevel="0" collapsed="false">
      <c r="G137" s="1"/>
    </row>
    <row r="138" customFormat="false" ht="15" hidden="false" customHeight="false" outlineLevel="0" collapsed="false">
      <c r="G138" s="1"/>
    </row>
    <row r="139" customFormat="false" ht="15" hidden="false" customHeight="false" outlineLevel="0" collapsed="false">
      <c r="G139" s="1"/>
    </row>
    <row r="140" s="1" customFormat="true" ht="15" hidden="false" customHeight="false" outlineLevel="0" collapsed="false"/>
    <row r="141" s="1" customFormat="true" ht="15" hidden="false" customHeight="false" outlineLevel="0" collapsed="false"/>
    <row r="142" s="1" customFormat="true" ht="15" hidden="false" customHeight="false" outlineLevel="0" collapsed="false"/>
    <row r="143" s="1" customFormat="true" ht="15" hidden="false" customHeight="false" outlineLevel="0" collapsed="false"/>
    <row r="144" s="1" customFormat="true" ht="15" hidden="false" customHeight="false" outlineLevel="0" collapsed="false"/>
    <row r="145" s="1" customFormat="true" ht="15" hidden="false" customHeight="false" outlineLevel="0" collapsed="false"/>
    <row r="146" customFormat="false" ht="15" hidden="false" customHeight="false" outlineLevel="0" collapsed="false">
      <c r="G146" s="1"/>
    </row>
    <row r="147" s="1" customFormat="true" ht="15" hidden="false" customHeight="false" outlineLevel="0" collapsed="false"/>
    <row r="148" s="1" customFormat="true" ht="15" hidden="false" customHeight="false" outlineLevel="0" collapsed="false"/>
    <row r="149" s="1" customFormat="true" ht="15" hidden="false" customHeight="false" outlineLevel="0" collapsed="false"/>
    <row r="150" s="1" customFormat="true" ht="15" hidden="false" customHeight="false" outlineLevel="0" collapsed="false"/>
    <row r="151" s="1" customFormat="true" ht="15" hidden="false" customHeight="false" outlineLevel="0" collapsed="false"/>
    <row r="154" s="1" customFormat="true" ht="15" hidden="false" customHeight="false" outlineLevel="0" collapsed="false"/>
    <row r="155" s="1" customFormat="true" ht="15" hidden="false" customHeight="false" outlineLevel="0" collapsed="false"/>
    <row r="1048478" customFormat="false" ht="12.8" hidden="false" customHeight="false" outlineLevel="0" collapsed="false"/>
    <row r="1048479" customFormat="false" ht="12.8" hidden="false" customHeight="false" outlineLevel="0" collapsed="false"/>
    <row r="1048480" customFormat="false" ht="12.8" hidden="false" customHeight="false" outlineLevel="0" collapsed="false"/>
    <row r="1048481" customFormat="false" ht="12.8" hidden="false" customHeight="false" outlineLevel="0" collapsed="false"/>
    <row r="1048482" customFormat="false" ht="12.8" hidden="false" customHeight="false" outlineLevel="0" collapsed="false"/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71">
    <mergeCell ref="B2:E7"/>
    <mergeCell ref="B8:E8"/>
    <mergeCell ref="B9:C9"/>
    <mergeCell ref="D9:E10"/>
    <mergeCell ref="B10:C10"/>
    <mergeCell ref="E13:E14"/>
    <mergeCell ref="B14:C14"/>
    <mergeCell ref="B15:E15"/>
    <mergeCell ref="E17:E18"/>
    <mergeCell ref="B18:C18"/>
    <mergeCell ref="B19:E19"/>
    <mergeCell ref="E21:E22"/>
    <mergeCell ref="B22:C22"/>
    <mergeCell ref="B23:E23"/>
    <mergeCell ref="E25:E26"/>
    <mergeCell ref="B26:C26"/>
    <mergeCell ref="E27:E28"/>
    <mergeCell ref="B28:C28"/>
    <mergeCell ref="B29:E29"/>
    <mergeCell ref="E31:E32"/>
    <mergeCell ref="B32:C32"/>
    <mergeCell ref="E33:E34"/>
    <mergeCell ref="B34:C34"/>
    <mergeCell ref="B35:E35"/>
    <mergeCell ref="E38:E39"/>
    <mergeCell ref="B39:C39"/>
    <mergeCell ref="B40:E40"/>
    <mergeCell ref="E42:E43"/>
    <mergeCell ref="B43:C43"/>
    <mergeCell ref="B44:E44"/>
    <mergeCell ref="E46:E47"/>
    <mergeCell ref="B47:C47"/>
    <mergeCell ref="E48:E49"/>
    <mergeCell ref="B49:C49"/>
    <mergeCell ref="E50:E51"/>
    <mergeCell ref="B51:C51"/>
    <mergeCell ref="E52:E53"/>
    <mergeCell ref="B53:C53"/>
    <mergeCell ref="E54:E55"/>
    <mergeCell ref="B55:C55"/>
    <mergeCell ref="E56:E57"/>
    <mergeCell ref="B57:C57"/>
    <mergeCell ref="E58:E59"/>
    <mergeCell ref="B59:C59"/>
    <mergeCell ref="E60:E61"/>
    <mergeCell ref="B61:C61"/>
    <mergeCell ref="E62:E63"/>
    <mergeCell ref="B63:C63"/>
    <mergeCell ref="E64:E65"/>
    <mergeCell ref="B65:C65"/>
    <mergeCell ref="E66:E67"/>
    <mergeCell ref="B67:C67"/>
    <mergeCell ref="E68:E69"/>
    <mergeCell ref="B69:C69"/>
    <mergeCell ref="E70:E71"/>
    <mergeCell ref="B71:C71"/>
    <mergeCell ref="E72:E73"/>
    <mergeCell ref="B73:C73"/>
    <mergeCell ref="E74:E75"/>
    <mergeCell ref="B75:C75"/>
    <mergeCell ref="E76:E77"/>
    <mergeCell ref="B77:C77"/>
    <mergeCell ref="E78:E79"/>
    <mergeCell ref="B79:C79"/>
    <mergeCell ref="E80:E82"/>
    <mergeCell ref="B81:C81"/>
    <mergeCell ref="B82:C82"/>
    <mergeCell ref="E83:E84"/>
    <mergeCell ref="B84:C84"/>
    <mergeCell ref="E85:E86"/>
    <mergeCell ref="B86:C86"/>
  </mergeCells>
  <printOptions headings="false" gridLines="false" gridLinesSet="true" horizontalCentered="false" verticalCentered="false"/>
  <pageMargins left="1.18125" right="0.299305555555556" top="1.09027777777778" bottom="0.66875" header="0.590277777777778" footer="0.00208333333333333"/>
  <pageSetup paperSize="9" scale="43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&amp;C&amp;"Arial,Normal"&amp;12&amp;KffffffPREFEITURA MUNICIPAL DE SÃO ROQUE DO CANAÃ
Estado do Espírito Santo
SECRETARIA MUNICIPAL DE OBRAS E SERVIÇOS URBANOS – SETOR DE ENGENHARIA</oddHeader>
    <oddFooter>&amp;C&amp;"Arial,Normal"&amp;12&amp;KffffffRua Lourenço Roldi, 88 – Bairro São Roquinho
CEP: 29665-000 – Telefax (027) 3729-1300 – CNPJ (MF) 01.612.865/0001-71 – São Roque do Canaã – ES&amp;"Times New Roman,Normal"Roquinho
CEP: 29Rua Loureno Roldi, 88  Bairro So Roquinho
CEP: 29665-000  Telefax (027) 3729-1300  CNPJ (MF) 01.612.865/0001-71  So Roque do Cana  ES665-000  Telefax (027) 3729-1300  CNPJ (MF) 01.612.865/0001-71  So Roque do Cana  ES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1228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2025-05-12T10:22:05Z</cp:lastPrinted>
  <dcterms:modified xsi:type="dcterms:W3CDTF">2025-05-12T14:04:50Z</dcterms:modified>
  <cp:revision>167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