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jpeg" ContentType="image/jpeg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8" sheetId="1" state="visible" r:id="rId2"/>
    <sheet name="MEMO CALCULO 18ª MEDIÇÃO" sheetId="2" state="visible" r:id="rId3"/>
  </sheets>
  <definedNames>
    <definedName function="false" hidden="false" localSheetId="0" name="_xlnm.Print_Area" vbProcedure="false">'MEDIÇÃO 18'!$A$1:$Q$149</definedName>
    <definedName function="false" hidden="false" localSheetId="0" name="_xlnm.Print_Titles" vbProcedure="false">'MEDIÇÃO 18'!$A:$Q,'MEDIÇÃO 18'!$12:$20</definedName>
    <definedName function="false" hidden="false" localSheetId="1" name="_xlnm.Print_Area" vbProcedure="false">'MEMO CALCULO 18ª MEDIÇÃO'!$A$1:$F$73</definedName>
    <definedName function="false" hidden="false" localSheetId="0" name="Print_Area_0_0" vbProcedure="false">'MEDIÇÃO 18'!$A$21:$Q$146</definedName>
    <definedName function="false" hidden="false" localSheetId="0" name="Print_Area_0_0_0" vbProcedure="false">'MEDIÇÃO 18'!$A$21:$Q$143</definedName>
    <definedName function="false" hidden="false" localSheetId="0" name="_xlnm.Print_Area" vbProcedure="false">'MEDIÇÃO 18'!$A$1:$Q$148</definedName>
    <definedName function="false" hidden="false" localSheetId="0" name="_xlnm.Print_Area_0_0" vbProcedure="false">'MEDIÇÃO 18'!$A$1:$Q$144</definedName>
    <definedName function="false" hidden="false" localSheetId="0" name="_xlnm.Print_Titles" vbProcedure="false">'MEDIÇÃO 18'!$A:$Q,'MEDIÇÃO 18'!$1:$11</definedName>
    <definedName function="false" hidden="false" localSheetId="1" name="_xlnm.Print_Area" vbProcedure="false">'MEMO CALCULO 18ª MEDIÇÃO'!$A$1:$F$74</definedName>
    <definedName function="false" hidden="false" localSheetId="1" name="_xlnm.Print_Area_0_0" vbProcedure="false">'MEMO CALCULO 18ª MEDIÇÃO'!$A$1:$F$70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<sst xmlns="http://schemas.openxmlformats.org/spreadsheetml/2006/main" count="391" uniqueCount="260">
  <si>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</si>
  <si>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</si>
  <si>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18</t>
  </si>
  <si>
    <t xml:space="preserve">DATA: 06/03/2025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</si>
  <si>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</si>
  <si>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</si>
  <si>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</si>
  <si>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</si>
  <si>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</si>
  <si>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</si>
  <si>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</si>
  <si>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</si>
  <si>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</si>
  <si>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</si>
  <si>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 + 120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</si>
  <si>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</si>
  <si>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</si>
  <si>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</si>
  <si>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</si>
  <si>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</si>
  <si>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</si>
  <si>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</si>
  <si>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</si>
  <si>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1º REPLANILHAMENTO</t>
  </si>
  <si>
    <t xml:space="preserve">ACUMULADO ANTERIOR</t>
  </si>
  <si>
    <t xml:space="preserve">MEDIÇÃO 18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</si>
  <si>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</si>
  <si>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</si>
  <si>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</si>
  <si>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</si>
  <si>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</si>
  <si>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</si>
  <si>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</si>
  <si>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</si>
  <si>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</si>
  <si>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</si>
  <si>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</si>
  <si>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</si>
  <si>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</si>
  <si>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</si>
  <si>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</si>
  <si>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</si>
  <si>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</si>
  <si>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</si>
  <si>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</si>
  <si>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</si>
  <si>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</si>
  <si>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</si>
  <si>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</si>
  <si>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</si>
  <si>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</si>
  <si>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</si>
  <si>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</si>
  <si>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</si>
  <si>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</si>
  <si>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</si>
  <si>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</si>
  <si>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</si>
  <si>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</si>
  <si>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</si>
  <si>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</si>
  <si>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</si>
  <si>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</si>
  <si>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</si>
  <si>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</si>
  <si>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</si>
  <si>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</si>
  <si>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</si>
  <si>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</si>
  <si>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</si>
  <si>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</si>
  <si>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</si>
  <si>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</si>
  <si>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</si>
  <si>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</si>
  <si>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</si>
  <si>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</si>
  <si>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</si>
  <si>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</si>
  <si>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</si>
  <si>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</si>
  <si>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</si>
  <si>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</si>
  <si>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</si>
  <si>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</si>
  <si>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</si>
  <si>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</si>
  <si>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</si>
  <si>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</si>
  <si>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</si>
  <si>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</si>
  <si>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</si>
  <si>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</si>
  <si>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</si>
  <si>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</si>
  <si>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</si>
  <si>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</si>
  <si>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</si>
  <si>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</si>
  <si>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</si>
  <si>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</si>
  <si>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</si>
  <si>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</si>
  <si>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</si>
  <si>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</si>
  <si>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</si>
  <si>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</si>
  <si>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</si>
  <si>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</si>
  <si>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</si>
  <si>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</si>
  <si>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</si>
  <si>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</si>
  <si>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</si>
  <si>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</si>
  <si>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</si>
  <si>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</si>
  <si>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</si>
  <si>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</si>
  <si>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</si>
  <si>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</si>
  <si>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</si>
  <si>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</si>
  <si>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</si>
  <si>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</si>
  <si>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</si>
  <si>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</si>
  <si>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</si>
  <si>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</si>
  <si>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</si>
  <si>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</si>
  <si>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</si>
  <si>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</si>
  <si>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</si>
  <si>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</si>
  <si>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</si>
  <si>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</si>
  <si>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</si>
  <si>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</si>
  <si>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</si>
  <si>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</si>
  <si>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</si>
  <si>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</si>
  <si>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</si>
  <si>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</si>
  <si>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</si>
  <si>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</si>
  <si>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</si>
  <si>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</si>
  <si>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</si>
  <si>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</si>
  <si>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</si>
  <si>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</si>
  <si>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</si>
  <si>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</si>
  <si>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</si>
  <si>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</si>
  <si>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</si>
  <si>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</si>
  <si>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</si>
  <si>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</si>
  <si>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</si>
  <si>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</si>
  <si>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</si>
  <si>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</si>
  <si>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</si>
  <si>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</si>
  <si>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</si>
  <si>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</si>
  <si>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</si>
  <si>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</si>
  <si>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</si>
  <si>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</si>
  <si>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</si>
  <si>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</si>
  <si>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</si>
  <si>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</si>
  <si>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</si>
  <si>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</si>
  <si>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</si>
  <si>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</si>
  <si>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</si>
  <si>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</si>
  <si>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</si>
  <si>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</si>
  <si>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</si>
  <si>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</si>
  <si>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</si>
  <si>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</si>
  <si>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</si>
  <si>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</si>
  <si>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</si>
  <si>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</si>
  <si>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</si>
  <si>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</si>
  <si>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</si>
  <si>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</si>
  <si>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</si>
  <si>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</si>
  <si>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</si>
  <si>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</si>
  <si>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</si>
  <si>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</si>
  <si>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</si>
  <si>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</si>
  <si>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</si>
  <si>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</si>
  <si>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</si>
  <si>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</si>
  <si>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</si>
  <si>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</si>
  <si>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</si>
  <si>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</si>
  <si>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</si>
  <si>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</si>
  <si>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</si>
  <si>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</si>
  <si>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SERVIÇOS NOVOS</t>
  </si>
  <si>
    <t xml:space="preserve">14.1</t>
  </si>
  <si>
    <t xml:space="preserve">Rip-rap c/argamassa cimento areia 1:6, inclusive aquisição e transporte dos materiais </t>
  </si>
  <si>
    <t xml:space="preserve">m³ </t>
  </si>
  <si>
    <t xml:space="preserve">TOTAIS</t>
  </si>
  <si>
    <t xml:space="preserve">Valor pactuado em contrato: </t>
  </si>
  <si>
    <t xml:space="preserve">POSIÇÃO FINANCEIRA DO CONTRATO</t>
  </si>
  <si>
    <t xml:space="preserve">Total de Acréscimo 1º Replanilhamento</t>
  </si>
  <si>
    <t xml:space="preserve">Total de Decréscimo 1º Replanilhamento</t>
  </si>
  <si>
    <t xml:space="preserve">% ACUMULADO</t>
  </si>
  <si>
    <t xml:space="preserve">ACUMULADO           </t>
  </si>
  <si>
    <t xml:space="preserve">Valor do contrato após 1º Replanilhamento</t>
  </si>
  <si>
    <t xml:space="preserve">%SALDO</t>
  </si>
  <si>
    <t xml:space="preserve">SALDO                     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</si>
  <si>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</si>
  <si>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</si>
  <si>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</si>
  <si>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</si>
  <si>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</si>
  <si>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</si>
  <si>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</si>
  <si>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18ª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</si>
  <si>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</si>
  <si>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</si>
  <si>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</si>
  <si>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0,001 m³</t>
  </si>
  <si>
    <t xml:space="preserve">103,08 m³</t>
  </si>
  <si>
    <t xml:space="preserve">Drenos: 173,00 und x 0,50 m (comprimento) x 0,50 m (altura) = 43,25 m²</t>
  </si>
  <si>
    <t xml:space="preserve">Drenagem solo grampeado: 173,00 und x 1,00 m (comprimento) = 173,00 m</t>
  </si>
  <si>
    <t xml:space="preserve">Bolsa de dreno do solo grampeado: 173,00 und x 0,50 m (comprimento) x 0,50 m (largura) x 0,50 m (espessura) = 21,63 m³</t>
  </si>
  <si>
    <t xml:space="preserve">Solo grampeado: 108,00 und x 8,00 m (comprimento) = 864,00 m</t>
  </si>
  <si>
    <t xml:space="preserve">763,96 m x 1,30 m = 993,15 m²</t>
  </si>
  <si>
    <t xml:space="preserve">Drenagem talude: 8,50 m</t>
  </si>
  <si>
    <t xml:space="preserve">Placa: 2,50 m x 2,00 m = 5,00 m²</t>
  </si>
  <si>
    <t xml:space="preserve">Asfalto: 1.500,03 m² (área) x 0,30 (fator) = 450,01 m²</t>
  </si>
  <si>
    <t xml:space="preserve">Asfalto: 409,10 m² (área) x 1,10 (fator) = 450,01 m²</t>
  </si>
  <si>
    <t xml:space="preserve">Asfalto: 409,10 m² (área) x 0,08 m (espessura) x 2,30 (fator) = 75,28 m²</t>
  </si>
  <si>
    <t xml:space="preserve">Asfalto: 75,28 m² (área) x 2,45 (fator) = 184,42 m²</t>
  </si>
  <si>
    <t xml:space="preserve">Asfalto: 409,10 m² (área) x 0,01 m (espessura) x 0,94 (fator) = 3,85 toneladas</t>
  </si>
  <si>
    <t xml:space="preserve">Asfalto: 4,09 m³ (volume) x 1,2 (fator) = 4,91 toneladas</t>
  </si>
  <si>
    <t xml:space="preserve">0,05245 und</t>
  </si>
  <si>
    <t xml:space="preserve">Lateral cortina atirantada: 12,00 m (comprimento) x 3,50 m (altura) x 1,50 m (espessura) = 63,00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</si>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</sst>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8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#,##0.00000000"/>
    <numFmt numFmtId="178" formatCode="#,##0.000000"/>
    <numFmt numFmtId="179" formatCode="_-&quot;R$&quot;* #,##0.00_-;&quot;-R$&quot;* #,##0.00_-;_-&quot;R$&quot;* \-??_-;_-@_-"/>
    <numFmt numFmtId="180" formatCode="0%"/>
    <numFmt numFmtId="181" formatCode="0.000"/>
  </numFmts>
  <fonts count="32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name val="Arial"/>
      <family val="2"/>
      <charset val="1"/>
    </font>
    <font>
      <sz val="10"/>
      <name val="Arial"/>
      <family val="0"/>
      <charset val="134"/>
    </font>
    <font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color rgb="FF000000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</fills>
  <borders count="4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9" fontId="23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80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8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6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10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5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2" fillId="5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9" fontId="24" fillId="11" borderId="33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5" borderId="1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2" fillId="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24" fillId="11" borderId="36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25" fillId="11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8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5" borderId="2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24" fillId="11" borderId="22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24" fillId="11" borderId="2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9" fontId="24" fillId="11" borderId="25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7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9" fontId="23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3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45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8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8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8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8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8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4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47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8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1" fontId="30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1" fontId="30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0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0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45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6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1" fontId="30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1">
    <dxf>
      <font>
        <b val="1"/>
        <i val="0"/>
        <color rgb="FFFF0000"/>
      </font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419760</xdr:colOff>
      <xdr:row>11</xdr:row>
      <xdr:rowOff>111960</xdr:rowOff>
    </xdr:from>
    <xdr:to>
      <xdr:col>7</xdr:col>
      <xdr:colOff>651600</xdr:colOff>
      <xdr:row>16</xdr:row>
      <xdr:rowOff>114840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8015760" y="111960"/>
          <a:ext cx="1104840" cy="8791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696600</xdr:colOff>
      <xdr:row>6</xdr:row>
      <xdr:rowOff>224640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45520" cy="10875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W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U44" activeCellId="0" sqref="U4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1" width="9.86"/>
    <col collapsed="false" customWidth="true" hidden="false" outlineLevel="0" max="7" min="7" style="1" width="12.39"/>
    <col collapsed="false" customWidth="true" hidden="false" outlineLevel="0" max="8" min="8" style="1" width="12.64"/>
    <col collapsed="false" customWidth="true" hidden="false" outlineLevel="0" max="9" min="9" style="3" width="9.86"/>
    <col collapsed="false" customWidth="true" hidden="false" outlineLevel="0" max="10" min="10" style="1" width="12.15"/>
    <col collapsed="false" customWidth="true" hidden="false" outlineLevel="0" max="11" min="11" style="1" width="9.29"/>
    <col collapsed="false" customWidth="true" hidden="false" outlineLevel="0" max="12" min="12" style="4" width="12.15"/>
    <col collapsed="false" customWidth="true" hidden="false" outlineLevel="0" max="13" min="13" style="1" width="18.54"/>
    <col collapsed="false" customWidth="true" hidden="false" outlineLevel="0" max="14" min="14" style="1" width="13.28"/>
    <col collapsed="false" customWidth="true" hidden="false" outlineLevel="0" max="15" min="15" style="1" width="11.53"/>
    <col collapsed="false" customWidth="true" hidden="false" outlineLevel="0" max="16" min="16" style="1" width="14.71"/>
    <col collapsed="false" customWidth="true" hidden="false" outlineLevel="0" max="17" min="17" style="1" width="9.29"/>
    <col collapsed="false" customWidth="true" hidden="true" outlineLevel="0" max="18" min="18" style="1" width="14.57"/>
    <col collapsed="false" customWidth="true" hidden="false" outlineLevel="0" max="19" min="19" style="1" width="18.82"/>
    <col collapsed="false" customWidth="true" hidden="false" outlineLevel="0" max="21" min="20" style="1" width="10.57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S1" s="6"/>
      <c r="U1" s="7"/>
    </row>
    <row r="2" customFormat="false" ht="13.8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S2" s="6"/>
      <c r="U2" s="7"/>
    </row>
    <row r="3" customFormat="false" ht="13.8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S3" s="6"/>
      <c r="U3" s="7"/>
    </row>
    <row r="4" customFormat="false" ht="13.8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S4" s="6"/>
      <c r="U4" s="7"/>
    </row>
    <row r="5" customFormat="false" ht="13.8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S5" s="6"/>
      <c r="U5" s="7"/>
    </row>
    <row r="6" customFormat="false" ht="13.8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S6" s="6"/>
      <c r="U6" s="7"/>
    </row>
    <row r="7" customFormat="false" ht="13.8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S7" s="6"/>
      <c r="U7" s="7"/>
    </row>
    <row r="8" customFormat="false" ht="13.8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S8" s="6"/>
      <c r="U8" s="7"/>
    </row>
    <row r="9" customFormat="false" ht="13.8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S9" s="6"/>
      <c r="U9" s="7"/>
    </row>
    <row r="10" customFormat="false" ht="13.8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S10" s="6"/>
      <c r="U10" s="7"/>
    </row>
    <row r="11" customFormat="false" ht="13.8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S11" s="6"/>
      <c r="U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S12" s="6"/>
      <c r="U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S13" s="6"/>
      <c r="U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S14" s="6"/>
      <c r="U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S15" s="6"/>
      <c r="U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S16" s="6"/>
      <c r="U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S17" s="6"/>
      <c r="U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S18" s="6"/>
      <c r="U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S19" s="6"/>
      <c r="U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S20" s="6"/>
      <c r="U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 t="s">
        <v>3</v>
      </c>
      <c r="O21" s="10"/>
      <c r="P21" s="10"/>
      <c r="Q21" s="10"/>
      <c r="S21" s="12"/>
      <c r="U21" s="13"/>
      <c r="V21" s="1"/>
      <c r="W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  <c r="O22" s="10"/>
      <c r="P22" s="10"/>
      <c r="Q22" s="10"/>
      <c r="S22" s="12"/>
      <c r="U22" s="13"/>
      <c r="V22" s="1"/>
      <c r="W22" s="1"/>
    </row>
    <row r="23" s="3" customFormat="true" ht="17.25" hidden="false" customHeight="true" outlineLevel="0" collapsed="false">
      <c r="A23" s="14" t="s">
        <v>4</v>
      </c>
      <c r="B23" s="14"/>
      <c r="C23" s="14"/>
      <c r="D23" s="14"/>
      <c r="E23" s="14"/>
      <c r="F23" s="14"/>
      <c r="G23" s="15" t="s">
        <v>5</v>
      </c>
      <c r="H23" s="15"/>
      <c r="I23" s="16" t="s">
        <v>6</v>
      </c>
      <c r="J23" s="16"/>
      <c r="K23" s="17" t="s">
        <v>7</v>
      </c>
      <c r="L23" s="17"/>
      <c r="M23" s="17"/>
      <c r="N23" s="18" t="s">
        <v>8</v>
      </c>
      <c r="O23" s="18"/>
      <c r="P23" s="19" t="n">
        <v>45182</v>
      </c>
      <c r="Q23" s="19"/>
      <c r="S23" s="20"/>
      <c r="U23" s="21"/>
      <c r="V23" s="1"/>
      <c r="W23" s="1"/>
    </row>
    <row r="24" s="3" customFormat="true" ht="13.8" hidden="false" customHeight="false" outlineLevel="0" collapsed="false">
      <c r="A24" s="14"/>
      <c r="B24" s="14"/>
      <c r="C24" s="14"/>
      <c r="D24" s="14"/>
      <c r="E24" s="14"/>
      <c r="F24" s="14"/>
      <c r="G24" s="15"/>
      <c r="H24" s="15"/>
      <c r="I24" s="16"/>
      <c r="J24" s="16"/>
      <c r="K24" s="17"/>
      <c r="L24" s="17"/>
      <c r="M24" s="17"/>
      <c r="N24" s="22" t="s">
        <v>9</v>
      </c>
      <c r="O24" s="22"/>
      <c r="P24" s="23" t="n">
        <v>45752</v>
      </c>
      <c r="Q24" s="23"/>
      <c r="R24" s="24"/>
      <c r="S24" s="20"/>
      <c r="U24" s="21"/>
      <c r="V24" s="1"/>
      <c r="W24" s="1"/>
    </row>
    <row r="25" s="3" customFormat="true" ht="13.8" hidden="false" customHeight="true" outlineLevel="0" collapsed="false">
      <c r="A25" s="25" t="s">
        <v>10</v>
      </c>
      <c r="B25" s="25"/>
      <c r="C25" s="25"/>
      <c r="D25" s="25"/>
      <c r="E25" s="25"/>
      <c r="F25" s="25"/>
      <c r="G25" s="26" t="s">
        <v>11</v>
      </c>
      <c r="H25" s="26"/>
      <c r="I25" s="27" t="n">
        <v>45689</v>
      </c>
      <c r="J25" s="27"/>
      <c r="K25" s="28" t="s">
        <v>12</v>
      </c>
      <c r="L25" s="29" t="n">
        <v>45716</v>
      </c>
      <c r="M25" s="29"/>
      <c r="N25" s="30" t="s">
        <v>13</v>
      </c>
      <c r="O25" s="30"/>
      <c r="P25" s="31" t="s">
        <v>14</v>
      </c>
      <c r="Q25" s="31"/>
      <c r="R25" s="24"/>
      <c r="S25" s="20"/>
      <c r="U25" s="21"/>
      <c r="V25" s="1"/>
      <c r="W25" s="1"/>
    </row>
    <row r="26" s="3" customFormat="true" ht="18.75" hidden="false" customHeight="true" outlineLevel="0" collapsed="false">
      <c r="A26" s="32" t="s">
        <v>15</v>
      </c>
      <c r="B26" s="32"/>
      <c r="C26" s="32"/>
      <c r="D26" s="32"/>
      <c r="E26" s="32"/>
      <c r="F26" s="32"/>
      <c r="G26" s="32"/>
      <c r="H26" s="32"/>
      <c r="I26" s="33" t="str">
        <f aca="false">L27</f>
        <v>MEDIÇÃO 18</v>
      </c>
      <c r="J26" s="33"/>
      <c r="K26" s="33"/>
      <c r="L26" s="34" t="n">
        <f aca="false">O137</f>
        <v>415005.693676553</v>
      </c>
      <c r="M26" s="34"/>
      <c r="N26" s="35" t="s">
        <v>16</v>
      </c>
      <c r="O26" s="36" t="n">
        <f aca="false">K137</f>
        <v>0.103988573520595</v>
      </c>
      <c r="P26" s="37" t="s">
        <v>17</v>
      </c>
      <c r="Q26" s="38" t="n">
        <f aca="false">K138</f>
        <v>0.999999999482725</v>
      </c>
      <c r="S26" s="20"/>
      <c r="U26" s="21"/>
      <c r="V26" s="1"/>
      <c r="W26" s="1"/>
    </row>
    <row r="27" s="2" customFormat="true" ht="16.5" hidden="false" customHeight="true" outlineLevel="0" collapsed="false">
      <c r="A27" s="39" t="s">
        <v>18</v>
      </c>
      <c r="B27" s="40" t="s">
        <v>19</v>
      </c>
      <c r="C27" s="40" t="s">
        <v>20</v>
      </c>
      <c r="D27" s="41" t="s">
        <v>21</v>
      </c>
      <c r="E27" s="42" t="s">
        <v>22</v>
      </c>
      <c r="F27" s="42" t="s">
        <v>23</v>
      </c>
      <c r="G27" s="42"/>
      <c r="H27" s="42"/>
      <c r="I27" s="43" t="s">
        <v>24</v>
      </c>
      <c r="J27" s="43"/>
      <c r="K27" s="43"/>
      <c r="L27" s="44" t="s">
        <v>25</v>
      </c>
      <c r="M27" s="44"/>
      <c r="N27" s="44"/>
      <c r="O27" s="45" t="s">
        <v>26</v>
      </c>
      <c r="P27" s="45"/>
      <c r="Q27" s="45"/>
      <c r="S27" s="46"/>
      <c r="U27" s="47"/>
      <c r="V27" s="1"/>
      <c r="W27" s="1"/>
    </row>
    <row r="28" s="2" customFormat="true" ht="29.85" hidden="false" customHeight="true" outlineLevel="0" collapsed="false">
      <c r="A28" s="39"/>
      <c r="B28" s="40"/>
      <c r="C28" s="40"/>
      <c r="D28" s="41"/>
      <c r="E28" s="42"/>
      <c r="F28" s="42" t="s">
        <v>27</v>
      </c>
      <c r="G28" s="42" t="s">
        <v>28</v>
      </c>
      <c r="H28" s="42" t="s">
        <v>29</v>
      </c>
      <c r="I28" s="48" t="s">
        <v>21</v>
      </c>
      <c r="J28" s="41" t="s">
        <v>30</v>
      </c>
      <c r="K28" s="49" t="s">
        <v>31</v>
      </c>
      <c r="L28" s="48" t="s">
        <v>21</v>
      </c>
      <c r="M28" s="50" t="s">
        <v>30</v>
      </c>
      <c r="N28" s="49" t="s">
        <v>31</v>
      </c>
      <c r="O28" s="51" t="s">
        <v>21</v>
      </c>
      <c r="P28" s="50" t="s">
        <v>30</v>
      </c>
      <c r="Q28" s="49" t="s">
        <v>31</v>
      </c>
      <c r="S28" s="52"/>
      <c r="U28" s="47"/>
      <c r="V28" s="1"/>
      <c r="W28" s="1"/>
    </row>
    <row r="29" customFormat="false" ht="13.8" hidden="false" customHeight="false" outlineLevel="0" collapsed="false">
      <c r="A29" s="53" t="n">
        <v>1</v>
      </c>
      <c r="B29" s="54" t="s">
        <v>32</v>
      </c>
      <c r="C29" s="55"/>
      <c r="D29" s="56"/>
      <c r="E29" s="56"/>
      <c r="F29" s="56"/>
      <c r="G29" s="56"/>
      <c r="H29" s="56"/>
      <c r="I29" s="57"/>
      <c r="J29" s="58"/>
      <c r="K29" s="59"/>
      <c r="L29" s="57"/>
      <c r="M29" s="60" t="n">
        <f aca="false">SUM(M30:M45)</f>
        <v>0.0270021262055011</v>
      </c>
      <c r="N29" s="59"/>
      <c r="O29" s="58"/>
      <c r="P29" s="60" t="n">
        <f aca="false">SUM(P30:P45)</f>
        <v>975893.926799983</v>
      </c>
      <c r="Q29" s="59"/>
    </row>
    <row r="30" customFormat="false" ht="13.8" hidden="false" customHeight="false" outlineLevel="0" collapsed="false">
      <c r="A30" s="61" t="s">
        <v>33</v>
      </c>
      <c r="B30" s="62" t="s">
        <v>34</v>
      </c>
      <c r="C30" s="63" t="s">
        <v>35</v>
      </c>
      <c r="D30" s="64" t="n">
        <v>5973</v>
      </c>
      <c r="E30" s="65" t="n">
        <v>0.88592459326</v>
      </c>
      <c r="F30" s="65"/>
      <c r="G30" s="65"/>
      <c r="H30" s="65" t="n">
        <f aca="false">D30+F30-G30</f>
        <v>5973</v>
      </c>
      <c r="I30" s="66" t="n">
        <v>5973</v>
      </c>
      <c r="J30" s="67" t="n">
        <f aca="false">I30*E30</f>
        <v>5291.62759554198</v>
      </c>
      <c r="K30" s="68" t="n">
        <f aca="false">I30/H30</f>
        <v>1</v>
      </c>
      <c r="L30" s="69"/>
      <c r="M30" s="70" t="n">
        <f aca="false">L30*E30</f>
        <v>0</v>
      </c>
      <c r="N30" s="68" t="n">
        <f aca="false">L30/H30</f>
        <v>0</v>
      </c>
      <c r="O30" s="71" t="n">
        <f aca="false">I30+L30</f>
        <v>5973</v>
      </c>
      <c r="P30" s="72" t="n">
        <f aca="false">J30+M30</f>
        <v>5291.62759554198</v>
      </c>
      <c r="Q30" s="73" t="n">
        <f aca="false">K30+N30</f>
        <v>1</v>
      </c>
      <c r="S30" s="74"/>
    </row>
    <row r="31" customFormat="false" ht="13.8" hidden="false" customHeight="false" outlineLevel="0" collapsed="false">
      <c r="A31" s="61" t="s">
        <v>36</v>
      </c>
      <c r="B31" s="62" t="s">
        <v>37</v>
      </c>
      <c r="C31" s="63" t="s">
        <v>38</v>
      </c>
      <c r="D31" s="64" t="n">
        <v>3970.39</v>
      </c>
      <c r="E31" s="65" t="n">
        <v>4.6047503138</v>
      </c>
      <c r="F31" s="65"/>
      <c r="G31" s="65"/>
      <c r="H31" s="65" t="n">
        <f aca="false">D31+F31-G31</f>
        <v>3970.39</v>
      </c>
      <c r="I31" s="66" t="n">
        <v>3970.39</v>
      </c>
      <c r="J31" s="67" t="n">
        <f aca="false">I31*E31</f>
        <v>18282.6545984084</v>
      </c>
      <c r="K31" s="68" t="n">
        <f aca="false">I31/H31</f>
        <v>1</v>
      </c>
      <c r="L31" s="69"/>
      <c r="M31" s="70" t="n">
        <f aca="false">L31*E31</f>
        <v>0</v>
      </c>
      <c r="N31" s="68" t="n">
        <f aca="false">L31/H31</f>
        <v>0</v>
      </c>
      <c r="O31" s="71" t="n">
        <f aca="false">I31+L31</f>
        <v>3970.39</v>
      </c>
      <c r="P31" s="72" t="n">
        <f aca="false">J31+M31</f>
        <v>18282.6545984084</v>
      </c>
      <c r="Q31" s="73" t="n">
        <f aca="false">K31+N31</f>
        <v>1</v>
      </c>
      <c r="S31" s="74"/>
    </row>
    <row r="32" customFormat="false" ht="13.8" hidden="false" customHeight="false" outlineLevel="0" collapsed="false">
      <c r="A32" s="61" t="s">
        <v>39</v>
      </c>
      <c r="B32" s="62" t="s">
        <v>40</v>
      </c>
      <c r="C32" s="63" t="s">
        <v>38</v>
      </c>
      <c r="D32" s="64" t="n">
        <v>730.45</v>
      </c>
      <c r="E32" s="65" t="n">
        <v>7.36555630048</v>
      </c>
      <c r="F32" s="65"/>
      <c r="G32" s="65"/>
      <c r="H32" s="65" t="n">
        <f aca="false">D32+F32-G32</f>
        <v>730.45</v>
      </c>
      <c r="I32" s="66" t="n">
        <v>730.45</v>
      </c>
      <c r="J32" s="67" t="n">
        <f aca="false">I32*E32</f>
        <v>5380.17059968562</v>
      </c>
      <c r="K32" s="68" t="n">
        <f aca="false">I32/H32</f>
        <v>1</v>
      </c>
      <c r="L32" s="69"/>
      <c r="M32" s="70" t="n">
        <f aca="false">L32*E32</f>
        <v>0</v>
      </c>
      <c r="N32" s="68" t="n">
        <f aca="false">L32/H32</f>
        <v>0</v>
      </c>
      <c r="O32" s="71" t="n">
        <f aca="false">I32+L32</f>
        <v>730.45</v>
      </c>
      <c r="P32" s="72" t="n">
        <f aca="false">J32+M32</f>
        <v>5380.17059968562</v>
      </c>
      <c r="Q32" s="73" t="n">
        <f aca="false">K32+N32</f>
        <v>1</v>
      </c>
      <c r="S32" s="74"/>
    </row>
    <row r="33" customFormat="false" ht="22.35" hidden="false" customHeight="false" outlineLevel="0" collapsed="false">
      <c r="A33" s="61" t="s">
        <v>41</v>
      </c>
      <c r="B33" s="62" t="s">
        <v>42</v>
      </c>
      <c r="C33" s="63" t="s">
        <v>43</v>
      </c>
      <c r="D33" s="64" t="n">
        <v>199</v>
      </c>
      <c r="E33" s="65" t="n">
        <v>20.4380723624</v>
      </c>
      <c r="F33" s="65"/>
      <c r="G33" s="65"/>
      <c r="H33" s="65" t="n">
        <f aca="false">D33+F33-G33</f>
        <v>199</v>
      </c>
      <c r="I33" s="66" t="n">
        <v>199</v>
      </c>
      <c r="J33" s="67" t="n">
        <f aca="false">I33*E33</f>
        <v>4067.1764001176</v>
      </c>
      <c r="K33" s="68" t="n">
        <f aca="false">I33/H33</f>
        <v>1</v>
      </c>
      <c r="L33" s="69"/>
      <c r="M33" s="70" t="n">
        <f aca="false">L33*E33</f>
        <v>0</v>
      </c>
      <c r="N33" s="68" t="n">
        <f aca="false">L33/H33</f>
        <v>0</v>
      </c>
      <c r="O33" s="71" t="n">
        <f aca="false">I33+L33</f>
        <v>199</v>
      </c>
      <c r="P33" s="72" t="n">
        <f aca="false">J33+M33</f>
        <v>4067.1764001176</v>
      </c>
      <c r="Q33" s="73" t="n">
        <f aca="false">K33+N33</f>
        <v>1</v>
      </c>
      <c r="S33" s="74"/>
    </row>
    <row r="34" customFormat="false" ht="22.35" hidden="false" customHeight="false" outlineLevel="0" collapsed="false">
      <c r="A34" s="61" t="s">
        <v>44</v>
      </c>
      <c r="B34" s="62" t="s">
        <v>45</v>
      </c>
      <c r="C34" s="63" t="s">
        <v>38</v>
      </c>
      <c r="D34" s="64" t="n">
        <v>6304.61</v>
      </c>
      <c r="E34" s="65" t="n">
        <v>12.5677642552</v>
      </c>
      <c r="F34" s="65" t="n">
        <v>1332</v>
      </c>
      <c r="G34" s="65"/>
      <c r="H34" s="65" t="n">
        <f aca="false">D34+F34-G34</f>
        <v>7636.61</v>
      </c>
      <c r="I34" s="66" t="n">
        <v>7636.61</v>
      </c>
      <c r="J34" s="67" t="n">
        <f aca="false">I34*E34</f>
        <v>95975.1141889029</v>
      </c>
      <c r="K34" s="68" t="n">
        <f aca="false">I34/H34</f>
        <v>1</v>
      </c>
      <c r="L34" s="69"/>
      <c r="M34" s="70" t="n">
        <f aca="false">L34*E34</f>
        <v>0</v>
      </c>
      <c r="N34" s="68" t="n">
        <f aca="false">L34/H34</f>
        <v>0</v>
      </c>
      <c r="O34" s="71" t="n">
        <f aca="false">I34+L34</f>
        <v>7636.61</v>
      </c>
      <c r="P34" s="72" t="n">
        <f aca="false">J34+M34</f>
        <v>95975.1141889029</v>
      </c>
      <c r="Q34" s="73" t="n">
        <f aca="false">K34+N34</f>
        <v>1</v>
      </c>
      <c r="S34" s="74"/>
    </row>
    <row r="35" customFormat="false" ht="13.8" hidden="false" customHeight="false" outlineLevel="0" collapsed="false">
      <c r="A35" s="61" t="s">
        <v>46</v>
      </c>
      <c r="B35" s="62" t="s">
        <v>47</v>
      </c>
      <c r="C35" s="63" t="s">
        <v>38</v>
      </c>
      <c r="D35" s="64" t="n">
        <v>4764.47</v>
      </c>
      <c r="E35" s="65" t="n">
        <v>3.65701602</v>
      </c>
      <c r="F35" s="65"/>
      <c r="G35" s="65"/>
      <c r="H35" s="65" t="n">
        <f aca="false">D35+F35-G35</f>
        <v>4764.47</v>
      </c>
      <c r="I35" s="66" t="n">
        <v>4764.47</v>
      </c>
      <c r="J35" s="67" t="n">
        <f aca="false">I35*E35</f>
        <v>17423.7431168094</v>
      </c>
      <c r="K35" s="68" t="n">
        <f aca="false">I35/H35</f>
        <v>1</v>
      </c>
      <c r="L35" s="69"/>
      <c r="M35" s="70" t="n">
        <f aca="false">L35*E35</f>
        <v>0</v>
      </c>
      <c r="N35" s="68" t="n">
        <f aca="false">L35/H35</f>
        <v>0</v>
      </c>
      <c r="O35" s="71" t="n">
        <f aca="false">I35+L35</f>
        <v>4764.47</v>
      </c>
      <c r="P35" s="72" t="n">
        <f aca="false">J35+M35</f>
        <v>17423.7431168094</v>
      </c>
      <c r="Q35" s="73" t="n">
        <f aca="false">K35+N35</f>
        <v>1</v>
      </c>
      <c r="S35" s="74"/>
    </row>
    <row r="36" customFormat="false" ht="13.8" hidden="false" customHeight="false" outlineLevel="0" collapsed="false">
      <c r="A36" s="61" t="s">
        <v>48</v>
      </c>
      <c r="B36" s="62" t="s">
        <v>49</v>
      </c>
      <c r="C36" s="63" t="s">
        <v>38</v>
      </c>
      <c r="D36" s="64" t="n">
        <v>587.82</v>
      </c>
      <c r="E36" s="65" t="n">
        <v>85.8110148</v>
      </c>
      <c r="F36" s="65"/>
      <c r="G36" s="65"/>
      <c r="H36" s="65" t="n">
        <f aca="false">D36+F36-G36</f>
        <v>587.82</v>
      </c>
      <c r="I36" s="66" t="n">
        <v>587.82</v>
      </c>
      <c r="J36" s="67" t="n">
        <f aca="false">I36*E36</f>
        <v>50441.430719736</v>
      </c>
      <c r="K36" s="68" t="n">
        <f aca="false">I36/H36</f>
        <v>1</v>
      </c>
      <c r="L36" s="69"/>
      <c r="M36" s="70" t="n">
        <f aca="false">L36*E36</f>
        <v>0</v>
      </c>
      <c r="N36" s="68" t="n">
        <f aca="false">L36/H36</f>
        <v>0</v>
      </c>
      <c r="O36" s="71" t="n">
        <f aca="false">I36+L36</f>
        <v>587.82</v>
      </c>
      <c r="P36" s="72" t="n">
        <f aca="false">J36+M36</f>
        <v>50441.430719736</v>
      </c>
      <c r="Q36" s="73" t="n">
        <f aca="false">K36+N36</f>
        <v>1</v>
      </c>
      <c r="S36" s="74"/>
    </row>
    <row r="37" customFormat="false" ht="22.35" hidden="false" customHeight="false" outlineLevel="0" collapsed="false">
      <c r="A37" s="61" t="s">
        <v>50</v>
      </c>
      <c r="B37" s="62" t="s">
        <v>51</v>
      </c>
      <c r="C37" s="63" t="s">
        <v>38</v>
      </c>
      <c r="D37" s="64" t="n">
        <v>35.2720639</v>
      </c>
      <c r="E37" s="65" t="n">
        <v>129.6875062</v>
      </c>
      <c r="F37" s="65"/>
      <c r="G37" s="65"/>
      <c r="H37" s="65" t="n">
        <f aca="false">D37+F37-G37</f>
        <v>35.2720639</v>
      </c>
      <c r="I37" s="66" t="n">
        <v>35.2720639</v>
      </c>
      <c r="J37" s="67" t="n">
        <f aca="false">I37*E37</f>
        <v>4574.34600571805</v>
      </c>
      <c r="K37" s="68" t="n">
        <f aca="false">I37/H37</f>
        <v>1</v>
      </c>
      <c r="L37" s="69"/>
      <c r="M37" s="70" t="n">
        <f aca="false">L37*E37</f>
        <v>0</v>
      </c>
      <c r="N37" s="68" t="n">
        <f aca="false">L37/H37</f>
        <v>0</v>
      </c>
      <c r="O37" s="71" t="n">
        <f aca="false">I37+L37</f>
        <v>35.2720639</v>
      </c>
      <c r="P37" s="72" t="n">
        <f aca="false">J37+M37</f>
        <v>4574.34600571805</v>
      </c>
      <c r="Q37" s="73" t="n">
        <f aca="false">K37+N37</f>
        <v>1</v>
      </c>
      <c r="S37" s="74"/>
    </row>
    <row r="38" customFormat="false" ht="22.35" hidden="false" customHeight="false" outlineLevel="0" collapsed="false">
      <c r="A38" s="61" t="s">
        <v>52</v>
      </c>
      <c r="B38" s="62" t="s">
        <v>53</v>
      </c>
      <c r="C38" s="63" t="s">
        <v>35</v>
      </c>
      <c r="D38" s="64" t="n">
        <v>15</v>
      </c>
      <c r="E38" s="65" t="n">
        <v>12.9902234</v>
      </c>
      <c r="F38" s="65"/>
      <c r="G38" s="65"/>
      <c r="H38" s="65" t="n">
        <f aca="false">D38+F38-G38</f>
        <v>15</v>
      </c>
      <c r="I38" s="66" t="n">
        <v>15</v>
      </c>
      <c r="J38" s="67" t="n">
        <f aca="false">I38*E38</f>
        <v>194.853351</v>
      </c>
      <c r="K38" s="68" t="n">
        <f aca="false">I38/H38</f>
        <v>1</v>
      </c>
      <c r="L38" s="69"/>
      <c r="M38" s="70" t="n">
        <f aca="false">L38*E38</f>
        <v>0</v>
      </c>
      <c r="N38" s="68" t="n">
        <f aca="false">L38/H38</f>
        <v>0</v>
      </c>
      <c r="O38" s="71" t="n">
        <f aca="false">I38+L38</f>
        <v>15</v>
      </c>
      <c r="P38" s="72" t="n">
        <f aca="false">J38+M38</f>
        <v>194.853351</v>
      </c>
      <c r="Q38" s="73" t="n">
        <f aca="false">K38+N38</f>
        <v>1</v>
      </c>
      <c r="S38" s="74"/>
    </row>
    <row r="39" customFormat="false" ht="13.8" hidden="false" customHeight="false" outlineLevel="0" collapsed="false">
      <c r="A39" s="61" t="s">
        <v>54</v>
      </c>
      <c r="B39" s="62" t="s">
        <v>55</v>
      </c>
      <c r="C39" s="63" t="s">
        <v>56</v>
      </c>
      <c r="D39" s="64" t="n">
        <v>170</v>
      </c>
      <c r="E39" s="65" t="n">
        <v>43.4926842</v>
      </c>
      <c r="F39" s="65"/>
      <c r="G39" s="65"/>
      <c r="H39" s="65" t="n">
        <f aca="false">D39+F39-G39</f>
        <v>170</v>
      </c>
      <c r="I39" s="66" t="n">
        <v>170</v>
      </c>
      <c r="J39" s="67" t="n">
        <f aca="false">I39*E39</f>
        <v>7393.756314</v>
      </c>
      <c r="K39" s="68" t="n">
        <f aca="false">I39/H39</f>
        <v>1</v>
      </c>
      <c r="L39" s="69"/>
      <c r="M39" s="70" t="n">
        <f aca="false">L39*E39</f>
        <v>0</v>
      </c>
      <c r="N39" s="68" t="n">
        <f aca="false">L39/H39</f>
        <v>0</v>
      </c>
      <c r="O39" s="71" t="n">
        <f aca="false">I39+L39</f>
        <v>170</v>
      </c>
      <c r="P39" s="72" t="n">
        <f aca="false">J39+M39</f>
        <v>7393.756314</v>
      </c>
      <c r="Q39" s="73" t="n">
        <f aca="false">K39+N39</f>
        <v>1</v>
      </c>
      <c r="S39" s="74"/>
    </row>
    <row r="40" customFormat="false" ht="22.35" hidden="false" customHeight="false" outlineLevel="0" collapsed="false">
      <c r="A40" s="61" t="s">
        <v>57</v>
      </c>
      <c r="B40" s="62" t="s">
        <v>58</v>
      </c>
      <c r="C40" s="63" t="s">
        <v>35</v>
      </c>
      <c r="D40" s="64" t="n">
        <v>646.67</v>
      </c>
      <c r="E40" s="65" t="n">
        <v>248.4906522</v>
      </c>
      <c r="F40" s="65"/>
      <c r="G40" s="65"/>
      <c r="H40" s="65" t="n">
        <f aca="false">D40+F40-G40</f>
        <v>646.67</v>
      </c>
      <c r="I40" s="66" t="n">
        <v>646.67</v>
      </c>
      <c r="J40" s="67" t="n">
        <f aca="false">I40*E40</f>
        <v>160691.450058174</v>
      </c>
      <c r="K40" s="68" t="n">
        <f aca="false">I40/H40</f>
        <v>1</v>
      </c>
      <c r="L40" s="69"/>
      <c r="M40" s="70" t="n">
        <f aca="false">L40*E40</f>
        <v>0</v>
      </c>
      <c r="N40" s="68" t="n">
        <f aca="false">L40/H40</f>
        <v>0</v>
      </c>
      <c r="O40" s="71" t="n">
        <f aca="false">I40+L40</f>
        <v>646.67</v>
      </c>
      <c r="P40" s="72" t="n">
        <f aca="false">J40+M40</f>
        <v>160691.450058174</v>
      </c>
      <c r="Q40" s="73" t="n">
        <f aca="false">K40+N40</f>
        <v>1</v>
      </c>
      <c r="S40" s="74"/>
    </row>
    <row r="41" customFormat="false" ht="22.35" hidden="false" customHeight="false" outlineLevel="0" collapsed="false">
      <c r="A41" s="61" t="s">
        <v>59</v>
      </c>
      <c r="B41" s="62" t="s">
        <v>60</v>
      </c>
      <c r="C41" s="63" t="s">
        <v>38</v>
      </c>
      <c r="D41" s="64" t="n">
        <v>517.33</v>
      </c>
      <c r="E41" s="65" t="n">
        <v>559.0640888</v>
      </c>
      <c r="F41" s="65"/>
      <c r="G41" s="65"/>
      <c r="H41" s="65" t="n">
        <f aca="false">D41+F41-G41</f>
        <v>517.33</v>
      </c>
      <c r="I41" s="66" t="n">
        <v>517.33</v>
      </c>
      <c r="J41" s="67" t="n">
        <f aca="false">I41*E41</f>
        <v>289220.625058904</v>
      </c>
      <c r="K41" s="68" t="n">
        <f aca="false">I41/H41</f>
        <v>1</v>
      </c>
      <c r="L41" s="69"/>
      <c r="M41" s="70" t="n">
        <f aca="false">L41*E41</f>
        <v>0</v>
      </c>
      <c r="N41" s="68" t="n">
        <f aca="false">L41/H41</f>
        <v>0</v>
      </c>
      <c r="O41" s="71" t="n">
        <f aca="false">I41+L41</f>
        <v>517.33</v>
      </c>
      <c r="P41" s="72" t="n">
        <f aca="false">J41+M41</f>
        <v>289220.625058904</v>
      </c>
      <c r="Q41" s="73" t="n">
        <f aca="false">K41+N41</f>
        <v>1</v>
      </c>
      <c r="S41" s="74"/>
    </row>
    <row r="42" customFormat="false" ht="22.35" hidden="false" customHeight="false" outlineLevel="0" collapsed="false">
      <c r="A42" s="61" t="s">
        <v>61</v>
      </c>
      <c r="B42" s="62" t="s">
        <v>62</v>
      </c>
      <c r="C42" s="63" t="s">
        <v>38</v>
      </c>
      <c r="D42" s="64" t="n">
        <v>423.27</v>
      </c>
      <c r="E42" s="65" t="n">
        <v>39.5063578</v>
      </c>
      <c r="F42" s="65"/>
      <c r="G42" s="65"/>
      <c r="H42" s="65" t="n">
        <f aca="false">D42+F42-G42</f>
        <v>423.27</v>
      </c>
      <c r="I42" s="75" t="n">
        <v>423.27</v>
      </c>
      <c r="J42" s="67" t="n">
        <f aca="false">I42*E42</f>
        <v>16721.856066006</v>
      </c>
      <c r="K42" s="68" t="n">
        <f aca="false">I42/H42</f>
        <v>1</v>
      </c>
      <c r="L42" s="69"/>
      <c r="M42" s="70" t="n">
        <f aca="false">L42*E42</f>
        <v>0</v>
      </c>
      <c r="N42" s="68" t="n">
        <f aca="false">L42/H42</f>
        <v>0</v>
      </c>
      <c r="O42" s="76" t="n">
        <f aca="false">I42+L42</f>
        <v>423.27</v>
      </c>
      <c r="P42" s="72" t="n">
        <f aca="false">J42+M42</f>
        <v>16721.856066006</v>
      </c>
      <c r="Q42" s="77" t="n">
        <f aca="false">K42+N42</f>
        <v>1</v>
      </c>
      <c r="S42" s="74"/>
    </row>
    <row r="43" customFormat="false" ht="13.8" hidden="false" customHeight="false" outlineLevel="0" collapsed="false">
      <c r="A43" s="61" t="s">
        <v>63</v>
      </c>
      <c r="B43" s="62" t="s">
        <v>64</v>
      </c>
      <c r="C43" s="63" t="s">
        <v>35</v>
      </c>
      <c r="D43" s="64" t="n">
        <v>352.73</v>
      </c>
      <c r="E43" s="65" t="n">
        <v>5.26401708</v>
      </c>
      <c r="F43" s="65"/>
      <c r="G43" s="65"/>
      <c r="H43" s="65" t="n">
        <f aca="false">D43+F43-G43</f>
        <v>352.73</v>
      </c>
      <c r="I43" s="66" t="n">
        <v>352.73</v>
      </c>
      <c r="J43" s="67" t="n">
        <f aca="false">I43*E43</f>
        <v>1856.7767446284</v>
      </c>
      <c r="K43" s="68" t="n">
        <f aca="false">I43/H43</f>
        <v>1</v>
      </c>
      <c r="L43" s="69"/>
      <c r="M43" s="70" t="n">
        <f aca="false">L43*E43</f>
        <v>0</v>
      </c>
      <c r="N43" s="68" t="n">
        <f aca="false">L43/H43</f>
        <v>0</v>
      </c>
      <c r="O43" s="71" t="n">
        <f aca="false">I43+L43</f>
        <v>352.73</v>
      </c>
      <c r="P43" s="72" t="n">
        <f aca="false">J43+M43</f>
        <v>1856.7767446284</v>
      </c>
      <c r="Q43" s="73" t="n">
        <f aca="false">K43+N43</f>
        <v>1</v>
      </c>
      <c r="S43" s="74"/>
    </row>
    <row r="44" customFormat="false" ht="22.35" hidden="false" customHeight="false" outlineLevel="0" collapsed="false">
      <c r="A44" s="61" t="s">
        <v>65</v>
      </c>
      <c r="B44" s="62" t="s">
        <v>66</v>
      </c>
      <c r="C44" s="63" t="s">
        <v>67</v>
      </c>
      <c r="D44" s="64" t="n">
        <v>7848.321</v>
      </c>
      <c r="E44" s="65" t="n">
        <v>27.0021262</v>
      </c>
      <c r="F44" s="65" t="n">
        <v>2131.2</v>
      </c>
      <c r="G44" s="65"/>
      <c r="H44" s="65" t="n">
        <f aca="false">D44+F44-G44</f>
        <v>9979.521</v>
      </c>
      <c r="I44" s="66" t="n">
        <v>9979.52</v>
      </c>
      <c r="J44" s="67" t="n">
        <f aca="false">I44*E44</f>
        <v>269468.258455424</v>
      </c>
      <c r="K44" s="68" t="n">
        <f aca="false">I44/H44</f>
        <v>0.99999989979479</v>
      </c>
      <c r="L44" s="78" t="n">
        <v>0.00100000000020373</v>
      </c>
      <c r="M44" s="70" t="n">
        <f aca="false">L44*E44</f>
        <v>0.0270021262055011</v>
      </c>
      <c r="N44" s="68" t="n">
        <f aca="false">L44/H44</f>
        <v>1.00205210270486E-007</v>
      </c>
      <c r="O44" s="71" t="n">
        <f aca="false">I44+L44</f>
        <v>9979.521</v>
      </c>
      <c r="P44" s="72" t="n">
        <f aca="false">J44+M44</f>
        <v>269468.28545755</v>
      </c>
      <c r="Q44" s="73" t="n">
        <f aca="false">K44+N44</f>
        <v>1</v>
      </c>
      <c r="R44" s="1" t="n">
        <f aca="false">L44/1.6</f>
        <v>0.000625000000127329</v>
      </c>
      <c r="S44" s="74"/>
    </row>
    <row r="45" customFormat="false" ht="22.35" hidden="false" customHeight="false" outlineLevel="0" collapsed="false">
      <c r="A45" s="61" t="s">
        <v>68</v>
      </c>
      <c r="B45" s="62" t="s">
        <v>69</v>
      </c>
      <c r="C45" s="63" t="s">
        <v>70</v>
      </c>
      <c r="D45" s="64" t="n">
        <v>46.8</v>
      </c>
      <c r="E45" s="65" t="n">
        <v>617.736336</v>
      </c>
      <c r="F45" s="65"/>
      <c r="G45" s="65"/>
      <c r="H45" s="65" t="n">
        <f aca="false">D45+F45-G45</f>
        <v>46.8</v>
      </c>
      <c r="I45" s="66" t="n">
        <v>46.8</v>
      </c>
      <c r="J45" s="67" t="n">
        <f aca="false">I45*E45</f>
        <v>28910.0605248</v>
      </c>
      <c r="K45" s="68" t="n">
        <f aca="false">I45/H45</f>
        <v>1</v>
      </c>
      <c r="L45" s="69"/>
      <c r="M45" s="70" t="n">
        <f aca="false">L45*E45</f>
        <v>0</v>
      </c>
      <c r="N45" s="68" t="n">
        <f aca="false">L45/H45</f>
        <v>0</v>
      </c>
      <c r="O45" s="71" t="n">
        <f aca="false">I45+L45</f>
        <v>46.8</v>
      </c>
      <c r="P45" s="72" t="n">
        <f aca="false">J45+M45</f>
        <v>28910.0605248</v>
      </c>
      <c r="Q45" s="73" t="n">
        <f aca="false">K45+N45</f>
        <v>1</v>
      </c>
      <c r="S45" s="74"/>
    </row>
    <row r="46" customFormat="false" ht="13.8" hidden="false" customHeight="false" outlineLevel="0" collapsed="false">
      <c r="A46" s="53" t="n">
        <v>2</v>
      </c>
      <c r="B46" s="54" t="s">
        <v>71</v>
      </c>
      <c r="C46" s="55"/>
      <c r="D46" s="56"/>
      <c r="E46" s="56"/>
      <c r="F46" s="56"/>
      <c r="G46" s="56"/>
      <c r="H46" s="56"/>
      <c r="I46" s="57"/>
      <c r="J46" s="58"/>
      <c r="K46" s="59"/>
      <c r="L46" s="57"/>
      <c r="M46" s="60" t="n">
        <f aca="false">SUM(M47:M69)</f>
        <v>0</v>
      </c>
      <c r="N46" s="59"/>
      <c r="O46" s="58"/>
      <c r="P46" s="60" t="n">
        <f aca="false">SUM(P47:P69)</f>
        <v>622330.159639311</v>
      </c>
      <c r="Q46" s="59"/>
    </row>
    <row r="47" customFormat="false" ht="13.8" hidden="false" customHeight="false" outlineLevel="0" collapsed="false">
      <c r="A47" s="61" t="s">
        <v>72</v>
      </c>
      <c r="B47" s="62" t="s">
        <v>34</v>
      </c>
      <c r="C47" s="63" t="s">
        <v>35</v>
      </c>
      <c r="D47" s="64" t="n">
        <v>126</v>
      </c>
      <c r="E47" s="65" t="n">
        <v>0.88588888892</v>
      </c>
      <c r="F47" s="65"/>
      <c r="G47" s="65"/>
      <c r="H47" s="65" t="n">
        <f aca="false">D47+F47-G47</f>
        <v>126</v>
      </c>
      <c r="I47" s="66" t="n">
        <v>126</v>
      </c>
      <c r="J47" s="67" t="n">
        <f aca="false">I47*E47</f>
        <v>111.62200000392</v>
      </c>
      <c r="K47" s="68" t="n">
        <f aca="false">I47/H47</f>
        <v>1</v>
      </c>
      <c r="L47" s="69"/>
      <c r="M47" s="70" t="n">
        <f aca="false">L47*E47</f>
        <v>0</v>
      </c>
      <c r="N47" s="68" t="n">
        <f aca="false">L47/H47</f>
        <v>0</v>
      </c>
      <c r="O47" s="71" t="n">
        <f aca="false">I47+L47</f>
        <v>126</v>
      </c>
      <c r="P47" s="72" t="n">
        <f aca="false">J47+M47</f>
        <v>111.62200000392</v>
      </c>
      <c r="Q47" s="73" t="n">
        <f aca="false">K47+N47</f>
        <v>1</v>
      </c>
      <c r="S47" s="74"/>
    </row>
    <row r="48" customFormat="false" ht="13.8" hidden="false" customHeight="false" outlineLevel="0" collapsed="false">
      <c r="A48" s="61" t="s">
        <v>73</v>
      </c>
      <c r="B48" s="62" t="s">
        <v>40</v>
      </c>
      <c r="C48" s="63" t="s">
        <v>38</v>
      </c>
      <c r="D48" s="64" t="n">
        <v>319.8</v>
      </c>
      <c r="E48" s="65" t="n">
        <v>7.36553658582</v>
      </c>
      <c r="F48" s="65"/>
      <c r="G48" s="65"/>
      <c r="H48" s="65" t="n">
        <f aca="false">D48+F48-G48</f>
        <v>319.8</v>
      </c>
      <c r="I48" s="75" t="n">
        <v>319.8</v>
      </c>
      <c r="J48" s="67" t="n">
        <f aca="false">I48*E48</f>
        <v>2355.49860014524</v>
      </c>
      <c r="K48" s="68" t="n">
        <f aca="false">I48/H48</f>
        <v>1</v>
      </c>
      <c r="L48" s="69"/>
      <c r="M48" s="70" t="n">
        <f aca="false">L48*E48</f>
        <v>0</v>
      </c>
      <c r="N48" s="68" t="n">
        <f aca="false">L48/H48</f>
        <v>0</v>
      </c>
      <c r="O48" s="76" t="n">
        <f aca="false">I48+L48</f>
        <v>319.8</v>
      </c>
      <c r="P48" s="72" t="n">
        <f aca="false">J48+M48</f>
        <v>2355.49860014524</v>
      </c>
      <c r="Q48" s="77" t="n">
        <f aca="false">K48+N48</f>
        <v>1</v>
      </c>
      <c r="S48" s="74"/>
    </row>
    <row r="49" customFormat="false" ht="13.8" hidden="false" customHeight="false" outlineLevel="0" collapsed="false">
      <c r="A49" s="61" t="s">
        <v>74</v>
      </c>
      <c r="B49" s="62" t="s">
        <v>75</v>
      </c>
      <c r="C49" s="63" t="s">
        <v>38</v>
      </c>
      <c r="D49" s="64" t="n">
        <v>319.8</v>
      </c>
      <c r="E49" s="65" t="n">
        <v>72.8621113164</v>
      </c>
      <c r="F49" s="65"/>
      <c r="G49" s="65"/>
      <c r="H49" s="65" t="n">
        <f aca="false">D49+F49-G49</f>
        <v>319.8</v>
      </c>
      <c r="I49" s="66" t="n">
        <v>319.8</v>
      </c>
      <c r="J49" s="67" t="n">
        <f aca="false">I49*E49</f>
        <v>23301.3031989847</v>
      </c>
      <c r="K49" s="68" t="n">
        <f aca="false">I49/H49</f>
        <v>1</v>
      </c>
      <c r="L49" s="69"/>
      <c r="M49" s="70" t="n">
        <f aca="false">L49*E49</f>
        <v>0</v>
      </c>
      <c r="N49" s="68" t="n">
        <f aca="false">L49/H49</f>
        <v>0</v>
      </c>
      <c r="O49" s="71" t="n">
        <f aca="false">I49+L49</f>
        <v>319.8</v>
      </c>
      <c r="P49" s="72" t="n">
        <f aca="false">J49+M49</f>
        <v>23301.3031989847</v>
      </c>
      <c r="Q49" s="73" t="n">
        <f aca="false">K49+N49</f>
        <v>1</v>
      </c>
      <c r="S49" s="74"/>
    </row>
    <row r="50" customFormat="false" ht="22.35" hidden="false" customHeight="false" outlineLevel="0" collapsed="false">
      <c r="A50" s="61" t="s">
        <v>76</v>
      </c>
      <c r="B50" s="62" t="s">
        <v>42</v>
      </c>
      <c r="C50" s="63" t="s">
        <v>43</v>
      </c>
      <c r="D50" s="64" t="n">
        <v>30</v>
      </c>
      <c r="E50" s="65" t="n">
        <v>20.4382234</v>
      </c>
      <c r="F50" s="65"/>
      <c r="G50" s="65"/>
      <c r="H50" s="65" t="n">
        <f aca="false">D50+F50-G50</f>
        <v>30</v>
      </c>
      <c r="I50" s="66" t="n">
        <v>30</v>
      </c>
      <c r="J50" s="67" t="n">
        <f aca="false">I50*E50</f>
        <v>613.146702</v>
      </c>
      <c r="K50" s="68" t="n">
        <f aca="false">I50/H50</f>
        <v>1</v>
      </c>
      <c r="L50" s="69"/>
      <c r="M50" s="70" t="n">
        <f aca="false">L50*E50</f>
        <v>0</v>
      </c>
      <c r="N50" s="68" t="n">
        <f aca="false">L50/H50</f>
        <v>0</v>
      </c>
      <c r="O50" s="71" t="n">
        <f aca="false">I50+L50</f>
        <v>30</v>
      </c>
      <c r="P50" s="72" t="n">
        <f aca="false">J50+M50</f>
        <v>613.146702</v>
      </c>
      <c r="Q50" s="73" t="n">
        <f aca="false">K50+N50</f>
        <v>1</v>
      </c>
      <c r="S50" s="74"/>
    </row>
    <row r="51" customFormat="false" ht="22.35" hidden="false" customHeight="false" outlineLevel="0" collapsed="false">
      <c r="A51" s="61" t="s">
        <v>77</v>
      </c>
      <c r="B51" s="62" t="s">
        <v>45</v>
      </c>
      <c r="C51" s="63" t="s">
        <v>38</v>
      </c>
      <c r="D51" s="64" t="n">
        <v>319.8</v>
      </c>
      <c r="E51" s="65" t="n">
        <v>12.56773854</v>
      </c>
      <c r="F51" s="65"/>
      <c r="G51" s="65"/>
      <c r="H51" s="65" t="n">
        <f aca="false">D51+F51-G51</f>
        <v>319.8</v>
      </c>
      <c r="I51" s="66" t="n">
        <v>319.8</v>
      </c>
      <c r="J51" s="67" t="n">
        <f aca="false">I51*E51</f>
        <v>4019.162785092</v>
      </c>
      <c r="K51" s="68" t="n">
        <f aca="false">I51/H51</f>
        <v>1</v>
      </c>
      <c r="L51" s="69"/>
      <c r="M51" s="70" t="n">
        <f aca="false">L51*E51</f>
        <v>0</v>
      </c>
      <c r="N51" s="68" t="n">
        <f aca="false">L51/H51</f>
        <v>0</v>
      </c>
      <c r="O51" s="71" t="n">
        <f aca="false">I51+L51</f>
        <v>319.8</v>
      </c>
      <c r="P51" s="72" t="n">
        <f aca="false">J51+M51</f>
        <v>4019.162785092</v>
      </c>
      <c r="Q51" s="73" t="n">
        <f aca="false">K51+N51</f>
        <v>1</v>
      </c>
      <c r="S51" s="74"/>
    </row>
    <row r="52" customFormat="false" ht="13.8" hidden="false" customHeight="false" outlineLevel="0" collapsed="false">
      <c r="A52" s="61" t="s">
        <v>78</v>
      </c>
      <c r="B52" s="62" t="s">
        <v>47</v>
      </c>
      <c r="C52" s="63" t="s">
        <v>38</v>
      </c>
      <c r="D52" s="64" t="n">
        <v>223.86</v>
      </c>
      <c r="E52" s="65" t="n">
        <v>3.65702974</v>
      </c>
      <c r="F52" s="65"/>
      <c r="G52" s="65"/>
      <c r="H52" s="65" t="n">
        <f aca="false">D52+F52-G52</f>
        <v>223.86</v>
      </c>
      <c r="I52" s="66" t="n">
        <v>223.86</v>
      </c>
      <c r="J52" s="67" t="n">
        <f aca="false">I52*E52</f>
        <v>818.6626775964</v>
      </c>
      <c r="K52" s="68" t="n">
        <f aca="false">I52/H52</f>
        <v>1</v>
      </c>
      <c r="L52" s="69"/>
      <c r="M52" s="70" t="n">
        <f aca="false">L52*E52</f>
        <v>0</v>
      </c>
      <c r="N52" s="68" t="n">
        <f aca="false">L52/H52</f>
        <v>0</v>
      </c>
      <c r="O52" s="71" t="n">
        <f aca="false">I52+L52</f>
        <v>223.86</v>
      </c>
      <c r="P52" s="72" t="n">
        <f aca="false">J52+M52</f>
        <v>818.6626775964</v>
      </c>
      <c r="Q52" s="73" t="n">
        <f aca="false">K52+N52</f>
        <v>1</v>
      </c>
      <c r="S52" s="74"/>
    </row>
    <row r="53" customFormat="false" ht="13.8" hidden="false" customHeight="false" outlineLevel="0" collapsed="false">
      <c r="A53" s="61" t="s">
        <v>79</v>
      </c>
      <c r="B53" s="62" t="s">
        <v>49</v>
      </c>
      <c r="C53" s="63" t="s">
        <v>38</v>
      </c>
      <c r="D53" s="64" t="n">
        <v>12.96</v>
      </c>
      <c r="E53" s="65" t="n">
        <v>85.81125</v>
      </c>
      <c r="F53" s="65"/>
      <c r="G53" s="65"/>
      <c r="H53" s="65" t="n">
        <f aca="false">D53+F53-G53</f>
        <v>12.96</v>
      </c>
      <c r="I53" s="66" t="n">
        <v>12.96</v>
      </c>
      <c r="J53" s="67" t="n">
        <f aca="false">I53*E53</f>
        <v>1112.1138</v>
      </c>
      <c r="K53" s="68" t="n">
        <f aca="false">I53/H53</f>
        <v>1</v>
      </c>
      <c r="L53" s="69"/>
      <c r="M53" s="70" t="n">
        <f aca="false">L53*E53</f>
        <v>0</v>
      </c>
      <c r="N53" s="68" t="n">
        <f aca="false">L53/H53</f>
        <v>0</v>
      </c>
      <c r="O53" s="71" t="n">
        <f aca="false">I53+L53</f>
        <v>12.96</v>
      </c>
      <c r="P53" s="72" t="n">
        <f aca="false">J53+M53</f>
        <v>1112.1138</v>
      </c>
      <c r="Q53" s="73" t="n">
        <f aca="false">K53+N53</f>
        <v>1</v>
      </c>
      <c r="S53" s="74"/>
    </row>
    <row r="54" customFormat="false" ht="22.35" hidden="false" customHeight="false" outlineLevel="0" collapsed="false">
      <c r="A54" s="61" t="s">
        <v>80</v>
      </c>
      <c r="B54" s="62" t="s">
        <v>51</v>
      </c>
      <c r="C54" s="63" t="s">
        <v>38</v>
      </c>
      <c r="D54" s="64" t="n">
        <v>20.16</v>
      </c>
      <c r="E54" s="65" t="n">
        <v>129.684674</v>
      </c>
      <c r="F54" s="65"/>
      <c r="G54" s="65"/>
      <c r="H54" s="65" t="n">
        <f aca="false">D54+F54-G54</f>
        <v>20.16</v>
      </c>
      <c r="I54" s="75" t="n">
        <v>20.16</v>
      </c>
      <c r="J54" s="67" t="n">
        <f aca="false">I54*E54</f>
        <v>2614.44302784</v>
      </c>
      <c r="K54" s="68" t="n">
        <f aca="false">I54/H54</f>
        <v>1</v>
      </c>
      <c r="L54" s="69"/>
      <c r="M54" s="70" t="n">
        <f aca="false">L54*E54</f>
        <v>0</v>
      </c>
      <c r="N54" s="68" t="n">
        <f aca="false">L54/H54</f>
        <v>0</v>
      </c>
      <c r="O54" s="76" t="n">
        <f aca="false">I54+L54</f>
        <v>20.16</v>
      </c>
      <c r="P54" s="72" t="n">
        <f aca="false">J54+M54</f>
        <v>2614.44302784</v>
      </c>
      <c r="Q54" s="77" t="n">
        <f aca="false">K54+N54</f>
        <v>1</v>
      </c>
      <c r="S54" s="74"/>
    </row>
    <row r="55" customFormat="false" ht="22.35" hidden="false" customHeight="false" outlineLevel="0" collapsed="false">
      <c r="A55" s="61" t="s">
        <v>81</v>
      </c>
      <c r="B55" s="62" t="s">
        <v>53</v>
      </c>
      <c r="C55" s="63" t="s">
        <v>35</v>
      </c>
      <c r="D55" s="64" t="n">
        <v>3.9</v>
      </c>
      <c r="E55" s="65" t="n">
        <v>12.9912818</v>
      </c>
      <c r="F55" s="65"/>
      <c r="G55" s="65"/>
      <c r="H55" s="65" t="n">
        <f aca="false">D55+F55-G55</f>
        <v>3.9</v>
      </c>
      <c r="I55" s="66" t="n">
        <v>3.9</v>
      </c>
      <c r="J55" s="67" t="n">
        <f aca="false">I55*E55</f>
        <v>50.66599902</v>
      </c>
      <c r="K55" s="68" t="n">
        <f aca="false">I55/H55</f>
        <v>1</v>
      </c>
      <c r="L55" s="69"/>
      <c r="M55" s="70" t="n">
        <f aca="false">L55*E55</f>
        <v>0</v>
      </c>
      <c r="N55" s="68" t="n">
        <f aca="false">L55/H55</f>
        <v>0</v>
      </c>
      <c r="O55" s="71" t="n">
        <f aca="false">I55+L55</f>
        <v>3.9</v>
      </c>
      <c r="P55" s="72" t="n">
        <f aca="false">J55+M55</f>
        <v>50.66599902</v>
      </c>
      <c r="Q55" s="73" t="n">
        <f aca="false">K55+N55</f>
        <v>1</v>
      </c>
      <c r="S55" s="74"/>
    </row>
    <row r="56" customFormat="false" ht="13.8" hidden="false" customHeight="false" outlineLevel="0" collapsed="false">
      <c r="A56" s="61" t="s">
        <v>82</v>
      </c>
      <c r="B56" s="62" t="s">
        <v>55</v>
      </c>
      <c r="C56" s="63" t="s">
        <v>56</v>
      </c>
      <c r="D56" s="64" t="n">
        <v>6.24</v>
      </c>
      <c r="E56" s="65" t="n">
        <v>43.4922138</v>
      </c>
      <c r="F56" s="65"/>
      <c r="G56" s="65"/>
      <c r="H56" s="65" t="n">
        <f aca="false">D56+F56-G56</f>
        <v>6.24</v>
      </c>
      <c r="I56" s="66" t="n">
        <v>6.24</v>
      </c>
      <c r="J56" s="67" t="n">
        <f aca="false">I56*E56</f>
        <v>271.391414112</v>
      </c>
      <c r="K56" s="68" t="n">
        <f aca="false">I56/H56</f>
        <v>1</v>
      </c>
      <c r="L56" s="69"/>
      <c r="M56" s="70" t="n">
        <f aca="false">L56*E56</f>
        <v>0</v>
      </c>
      <c r="N56" s="68" t="n">
        <f aca="false">L56/H56</f>
        <v>0</v>
      </c>
      <c r="O56" s="71" t="n">
        <f aca="false">I56+L56</f>
        <v>6.24</v>
      </c>
      <c r="P56" s="72" t="n">
        <f aca="false">J56+M56</f>
        <v>271.391414112</v>
      </c>
      <c r="Q56" s="73" t="n">
        <f aca="false">K56+N56</f>
        <v>1</v>
      </c>
      <c r="S56" s="74"/>
    </row>
    <row r="57" customFormat="false" ht="22.35" hidden="false" customHeight="false" outlineLevel="0" collapsed="false">
      <c r="A57" s="61" t="s">
        <v>83</v>
      </c>
      <c r="B57" s="62" t="s">
        <v>62</v>
      </c>
      <c r="C57" s="63" t="s">
        <v>38</v>
      </c>
      <c r="D57" s="64" t="n">
        <v>172.8</v>
      </c>
      <c r="E57" s="65" t="n">
        <v>39.5060246</v>
      </c>
      <c r="F57" s="65"/>
      <c r="G57" s="65"/>
      <c r="H57" s="65" t="n">
        <f aca="false">D57+F57-G57</f>
        <v>172.8</v>
      </c>
      <c r="I57" s="66" t="n">
        <v>172.8</v>
      </c>
      <c r="J57" s="67" t="n">
        <f aca="false">I57*E57</f>
        <v>6826.64105088</v>
      </c>
      <c r="K57" s="68" t="n">
        <f aca="false">I57/H57</f>
        <v>1</v>
      </c>
      <c r="L57" s="69"/>
      <c r="M57" s="70" t="n">
        <f aca="false">L57*E57</f>
        <v>0</v>
      </c>
      <c r="N57" s="68" t="n">
        <f aca="false">L57/H57</f>
        <v>0</v>
      </c>
      <c r="O57" s="71" t="n">
        <f aca="false">I57+L57</f>
        <v>172.8</v>
      </c>
      <c r="P57" s="72" t="n">
        <f aca="false">J57+M57</f>
        <v>6826.64105088</v>
      </c>
      <c r="Q57" s="73" t="n">
        <f aca="false">K57+N57</f>
        <v>1</v>
      </c>
      <c r="S57" s="74"/>
    </row>
    <row r="58" customFormat="false" ht="13.8" hidden="false" customHeight="false" outlineLevel="0" collapsed="false">
      <c r="A58" s="61" t="s">
        <v>84</v>
      </c>
      <c r="B58" s="62" t="s">
        <v>64</v>
      </c>
      <c r="C58" s="63" t="s">
        <v>35</v>
      </c>
      <c r="D58" s="64" t="n">
        <v>43.2</v>
      </c>
      <c r="E58" s="65" t="n">
        <v>5.26409744</v>
      </c>
      <c r="F58" s="65"/>
      <c r="G58" s="65"/>
      <c r="H58" s="65" t="n">
        <f aca="false">D58+F58-G58</f>
        <v>43.2</v>
      </c>
      <c r="I58" s="66" t="n">
        <v>43.2</v>
      </c>
      <c r="J58" s="67" t="n">
        <f aca="false">I58*E58</f>
        <v>227.409009408</v>
      </c>
      <c r="K58" s="68" t="n">
        <f aca="false">I58/H58</f>
        <v>1</v>
      </c>
      <c r="L58" s="69"/>
      <c r="M58" s="70" t="n">
        <f aca="false">L58*E58</f>
        <v>0</v>
      </c>
      <c r="N58" s="68" t="n">
        <f aca="false">L58/H58</f>
        <v>0</v>
      </c>
      <c r="O58" s="71" t="n">
        <f aca="false">I58+L58</f>
        <v>43.2</v>
      </c>
      <c r="P58" s="72" t="n">
        <f aca="false">J58+M58</f>
        <v>227.409009408</v>
      </c>
      <c r="Q58" s="73" t="n">
        <f aca="false">K58+N58</f>
        <v>1</v>
      </c>
      <c r="S58" s="74"/>
    </row>
    <row r="59" customFormat="false" ht="22.35" hidden="false" customHeight="false" outlineLevel="0" collapsed="false">
      <c r="A59" s="61" t="s">
        <v>85</v>
      </c>
      <c r="B59" s="62" t="s">
        <v>66</v>
      </c>
      <c r="C59" s="63" t="s">
        <v>67</v>
      </c>
      <c r="D59" s="64" t="n">
        <v>3.532483221</v>
      </c>
      <c r="E59" s="65" t="n">
        <v>292.04</v>
      </c>
      <c r="F59" s="65"/>
      <c r="G59" s="65"/>
      <c r="H59" s="65" t="n">
        <f aca="false">D59+F59-G59</f>
        <v>3.532483221</v>
      </c>
      <c r="I59" s="66" t="n">
        <v>3.532483221</v>
      </c>
      <c r="J59" s="67" t="n">
        <f aca="false">I59*E59</f>
        <v>1031.62639986084</v>
      </c>
      <c r="K59" s="68" t="n">
        <f aca="false">I59/H59</f>
        <v>1</v>
      </c>
      <c r="L59" s="69"/>
      <c r="M59" s="70" t="n">
        <f aca="false">L59*E59</f>
        <v>0</v>
      </c>
      <c r="N59" s="68" t="n">
        <f aca="false">L59/H59</f>
        <v>0</v>
      </c>
      <c r="O59" s="71" t="n">
        <f aca="false">I59+L59</f>
        <v>3.532483221</v>
      </c>
      <c r="P59" s="72" t="n">
        <f aca="false">J59+M59</f>
        <v>1031.62639986084</v>
      </c>
      <c r="Q59" s="73" t="n">
        <f aca="false">K59+N59</f>
        <v>1</v>
      </c>
      <c r="S59" s="74"/>
    </row>
    <row r="60" customFormat="false" ht="22.35" hidden="false" customHeight="false" outlineLevel="0" collapsed="false">
      <c r="A60" s="61" t="s">
        <v>86</v>
      </c>
      <c r="B60" s="62" t="s">
        <v>69</v>
      </c>
      <c r="C60" s="63" t="s">
        <v>70</v>
      </c>
      <c r="D60" s="64" t="n">
        <v>36</v>
      </c>
      <c r="E60" s="65" t="n">
        <v>617.736434</v>
      </c>
      <c r="F60" s="65"/>
      <c r="G60" s="65"/>
      <c r="H60" s="65" t="n">
        <f aca="false">D60+F60-G60</f>
        <v>36</v>
      </c>
      <c r="I60" s="75" t="n">
        <v>36</v>
      </c>
      <c r="J60" s="67" t="n">
        <f aca="false">I60*E60</f>
        <v>22238.511624</v>
      </c>
      <c r="K60" s="68" t="n">
        <f aca="false">I60/H60</f>
        <v>1</v>
      </c>
      <c r="L60" s="69"/>
      <c r="M60" s="70" t="n">
        <f aca="false">L60*E60</f>
        <v>0</v>
      </c>
      <c r="N60" s="68" t="n">
        <f aca="false">L60/H60</f>
        <v>0</v>
      </c>
      <c r="O60" s="76" t="n">
        <f aca="false">I60+L60</f>
        <v>36</v>
      </c>
      <c r="P60" s="72" t="n">
        <f aca="false">J60+M60</f>
        <v>22238.511624</v>
      </c>
      <c r="Q60" s="77" t="n">
        <f aca="false">K60+N60</f>
        <v>1</v>
      </c>
      <c r="S60" s="74"/>
    </row>
    <row r="61" customFormat="false" ht="22.35" hidden="false" customHeight="false" outlineLevel="0" collapsed="false">
      <c r="A61" s="61" t="s">
        <v>87</v>
      </c>
      <c r="B61" s="62" t="s">
        <v>88</v>
      </c>
      <c r="C61" s="63" t="s">
        <v>56</v>
      </c>
      <c r="D61" s="64" t="n">
        <v>316.05</v>
      </c>
      <c r="E61" s="65" t="n">
        <v>371.253694</v>
      </c>
      <c r="F61" s="65"/>
      <c r="G61" s="65"/>
      <c r="H61" s="65" t="n">
        <f aca="false">D61+F61-G61</f>
        <v>316.05</v>
      </c>
      <c r="I61" s="66" t="n">
        <v>316.05</v>
      </c>
      <c r="J61" s="67" t="n">
        <f aca="false">I61*E61</f>
        <v>117334.7299887</v>
      </c>
      <c r="K61" s="68" t="n">
        <f aca="false">I61/H61</f>
        <v>1</v>
      </c>
      <c r="L61" s="69"/>
      <c r="M61" s="70" t="n">
        <f aca="false">L61*E61</f>
        <v>0</v>
      </c>
      <c r="N61" s="68" t="n">
        <f aca="false">L61/H61</f>
        <v>0</v>
      </c>
      <c r="O61" s="71" t="n">
        <f aca="false">I61+L61</f>
        <v>316.05</v>
      </c>
      <c r="P61" s="72" t="n">
        <f aca="false">J61+M61</f>
        <v>117334.7299887</v>
      </c>
      <c r="Q61" s="73" t="n">
        <f aca="false">K61+N61</f>
        <v>1</v>
      </c>
      <c r="S61" s="74"/>
    </row>
    <row r="62" customFormat="false" ht="13.8" hidden="false" customHeight="false" outlineLevel="0" collapsed="false">
      <c r="A62" s="61" t="s">
        <v>89</v>
      </c>
      <c r="B62" s="62" t="s">
        <v>90</v>
      </c>
      <c r="C62" s="63" t="s">
        <v>91</v>
      </c>
      <c r="D62" s="64" t="n">
        <v>19</v>
      </c>
      <c r="E62" s="65" t="n">
        <v>1293.79961032</v>
      </c>
      <c r="F62" s="65"/>
      <c r="G62" s="65"/>
      <c r="H62" s="65" t="n">
        <f aca="false">D62+F62-G62</f>
        <v>19</v>
      </c>
      <c r="I62" s="66" t="n">
        <v>19</v>
      </c>
      <c r="J62" s="67" t="n">
        <f aca="false">I62*E62</f>
        <v>24582.19259608</v>
      </c>
      <c r="K62" s="68" t="n">
        <f aca="false">I62/H62</f>
        <v>1</v>
      </c>
      <c r="L62" s="69"/>
      <c r="M62" s="70" t="n">
        <f aca="false">L62*E62</f>
        <v>0</v>
      </c>
      <c r="N62" s="68" t="n">
        <f aca="false">L62/H62</f>
        <v>0</v>
      </c>
      <c r="O62" s="71" t="n">
        <f aca="false">I62+L62</f>
        <v>19</v>
      </c>
      <c r="P62" s="72" t="n">
        <f aca="false">J62+M62</f>
        <v>24582.19259608</v>
      </c>
      <c r="Q62" s="73" t="n">
        <f aca="false">K62+N62</f>
        <v>1</v>
      </c>
      <c r="S62" s="74"/>
    </row>
    <row r="63" customFormat="false" ht="13.8" hidden="false" customHeight="false" outlineLevel="0" collapsed="false">
      <c r="A63" s="61" t="s">
        <v>92</v>
      </c>
      <c r="B63" s="62" t="s">
        <v>93</v>
      </c>
      <c r="C63" s="63" t="s">
        <v>38</v>
      </c>
      <c r="D63" s="64" t="n">
        <v>2.5</v>
      </c>
      <c r="E63" s="65" t="n">
        <v>1020.27408</v>
      </c>
      <c r="F63" s="65"/>
      <c r="G63" s="65"/>
      <c r="H63" s="65" t="n">
        <f aca="false">D63+F63-G63</f>
        <v>2.5</v>
      </c>
      <c r="I63" s="66" t="n">
        <v>2.5</v>
      </c>
      <c r="J63" s="67" t="n">
        <f aca="false">I63*E63</f>
        <v>2550.6852</v>
      </c>
      <c r="K63" s="68" t="n">
        <f aca="false">I63/H63</f>
        <v>1</v>
      </c>
      <c r="L63" s="69"/>
      <c r="M63" s="70" t="n">
        <f aca="false">L63*E63</f>
        <v>0</v>
      </c>
      <c r="N63" s="68" t="n">
        <f aca="false">L63/H63</f>
        <v>0</v>
      </c>
      <c r="O63" s="71" t="n">
        <f aca="false">I63+L63</f>
        <v>2.5</v>
      </c>
      <c r="P63" s="72" t="n">
        <f aca="false">J63+M63</f>
        <v>2550.6852</v>
      </c>
      <c r="Q63" s="73" t="n">
        <f aca="false">K63+N63</f>
        <v>1</v>
      </c>
      <c r="S63" s="74"/>
    </row>
    <row r="64" customFormat="false" ht="22.35" hidden="false" customHeight="false" outlineLevel="0" collapsed="false">
      <c r="A64" s="61" t="s">
        <v>94</v>
      </c>
      <c r="B64" s="62" t="s">
        <v>95</v>
      </c>
      <c r="C64" s="63" t="s">
        <v>56</v>
      </c>
      <c r="D64" s="64" t="n">
        <v>316.05</v>
      </c>
      <c r="E64" s="65" t="n">
        <v>332.087627872</v>
      </c>
      <c r="F64" s="65"/>
      <c r="G64" s="65"/>
      <c r="H64" s="65" t="n">
        <f aca="false">D64+F64-G64</f>
        <v>316.05</v>
      </c>
      <c r="I64" s="66" t="n">
        <v>316.05</v>
      </c>
      <c r="J64" s="67" t="n">
        <f aca="false">I64*E64</f>
        <v>104956.294788946</v>
      </c>
      <c r="K64" s="68" t="n">
        <f aca="false">I64/H64</f>
        <v>1</v>
      </c>
      <c r="L64" s="69"/>
      <c r="M64" s="70" t="n">
        <f aca="false">L64*E64</f>
        <v>0</v>
      </c>
      <c r="N64" s="68" t="n">
        <f aca="false">L64/H64</f>
        <v>0</v>
      </c>
      <c r="O64" s="71" t="n">
        <f aca="false">I64+L64</f>
        <v>316.05</v>
      </c>
      <c r="P64" s="72" t="n">
        <f aca="false">J64+M64</f>
        <v>104956.294788946</v>
      </c>
      <c r="Q64" s="73" t="n">
        <f aca="false">K64+N64</f>
        <v>1</v>
      </c>
      <c r="S64" s="74"/>
    </row>
    <row r="65" customFormat="false" ht="32.55" hidden="false" customHeight="false" outlineLevel="0" collapsed="false">
      <c r="A65" s="61" t="s">
        <v>96</v>
      </c>
      <c r="B65" s="62" t="s">
        <v>97</v>
      </c>
      <c r="C65" s="63" t="s">
        <v>56</v>
      </c>
      <c r="D65" s="64" t="n">
        <v>152</v>
      </c>
      <c r="E65" s="65" t="n">
        <v>1167.49347064</v>
      </c>
      <c r="F65" s="65"/>
      <c r="G65" s="65"/>
      <c r="H65" s="65" t="n">
        <f aca="false">D65+F65-G65</f>
        <v>152</v>
      </c>
      <c r="I65" s="66" t="n">
        <v>152</v>
      </c>
      <c r="J65" s="67" t="n">
        <f aca="false">I65*E65</f>
        <v>177459.00753728</v>
      </c>
      <c r="K65" s="68" t="n">
        <f aca="false">I65/H65</f>
        <v>1</v>
      </c>
      <c r="L65" s="69"/>
      <c r="M65" s="70" t="n">
        <f aca="false">L65*E65</f>
        <v>0</v>
      </c>
      <c r="N65" s="68" t="n">
        <f aca="false">L65/H65</f>
        <v>0</v>
      </c>
      <c r="O65" s="71" t="n">
        <f aca="false">I65+L65</f>
        <v>152</v>
      </c>
      <c r="P65" s="72" t="n">
        <f aca="false">J65+M65</f>
        <v>177459.00753728</v>
      </c>
      <c r="Q65" s="73" t="n">
        <f aca="false">K65+N65</f>
        <v>1</v>
      </c>
      <c r="S65" s="74"/>
    </row>
    <row r="66" customFormat="false" ht="13.8" hidden="false" customHeight="false" outlineLevel="0" collapsed="false">
      <c r="A66" s="61" t="s">
        <v>98</v>
      </c>
      <c r="B66" s="62" t="s">
        <v>99</v>
      </c>
      <c r="C66" s="63" t="s">
        <v>38</v>
      </c>
      <c r="D66" s="64" t="n">
        <v>36.3</v>
      </c>
      <c r="E66" s="65" t="n">
        <v>890.662906</v>
      </c>
      <c r="F66" s="65"/>
      <c r="G66" s="65"/>
      <c r="H66" s="65" t="n">
        <f aca="false">D66+F66-G66</f>
        <v>36.3</v>
      </c>
      <c r="I66" s="75" t="n">
        <v>36.3</v>
      </c>
      <c r="J66" s="67" t="n">
        <f aca="false">I66*E66</f>
        <v>32331.0634878</v>
      </c>
      <c r="K66" s="68" t="n">
        <f aca="false">I66/H66</f>
        <v>1</v>
      </c>
      <c r="L66" s="69"/>
      <c r="M66" s="70" t="n">
        <f aca="false">L66*E66</f>
        <v>0</v>
      </c>
      <c r="N66" s="68" t="n">
        <f aca="false">L66/H66</f>
        <v>0</v>
      </c>
      <c r="O66" s="76" t="n">
        <f aca="false">I66+L66</f>
        <v>36.3</v>
      </c>
      <c r="P66" s="72" t="n">
        <f aca="false">J66+M66</f>
        <v>32331.0634878</v>
      </c>
      <c r="Q66" s="77" t="n">
        <f aca="false">K66+N66</f>
        <v>1</v>
      </c>
      <c r="S66" s="74"/>
    </row>
    <row r="67" customFormat="false" ht="22.35" hidden="false" customHeight="false" outlineLevel="0" collapsed="false">
      <c r="A67" s="61" t="s">
        <v>100</v>
      </c>
      <c r="B67" s="62" t="s">
        <v>101</v>
      </c>
      <c r="C67" s="63" t="s">
        <v>102</v>
      </c>
      <c r="D67" s="64" t="n">
        <v>2144</v>
      </c>
      <c r="E67" s="65" t="n">
        <v>18.3674736</v>
      </c>
      <c r="F67" s="65" t="n">
        <v>985.14</v>
      </c>
      <c r="G67" s="65"/>
      <c r="H67" s="65" t="n">
        <f aca="false">D67+F67-G67</f>
        <v>3129.14</v>
      </c>
      <c r="I67" s="66" t="n">
        <v>3129.14</v>
      </c>
      <c r="J67" s="67" t="n">
        <f aca="false">I67*E67</f>
        <v>57474.396340704</v>
      </c>
      <c r="K67" s="68" t="n">
        <f aca="false">I67/H67</f>
        <v>1</v>
      </c>
      <c r="L67" s="69"/>
      <c r="M67" s="70" t="n">
        <f aca="false">L67*E67</f>
        <v>0</v>
      </c>
      <c r="N67" s="68" t="n">
        <f aca="false">L67/H67</f>
        <v>0</v>
      </c>
      <c r="O67" s="71" t="n">
        <f aca="false">I67+L67</f>
        <v>3129.14</v>
      </c>
      <c r="P67" s="72" t="n">
        <f aca="false">J67+M67</f>
        <v>57474.396340704</v>
      </c>
      <c r="Q67" s="73" t="n">
        <f aca="false">K67+N67</f>
        <v>1</v>
      </c>
      <c r="S67" s="74"/>
    </row>
    <row r="68" customFormat="false" ht="22.35" hidden="false" customHeight="false" outlineLevel="0" collapsed="false">
      <c r="A68" s="61" t="s">
        <v>103</v>
      </c>
      <c r="B68" s="62" t="s">
        <v>104</v>
      </c>
      <c r="C68" s="63" t="s">
        <v>38</v>
      </c>
      <c r="D68" s="64" t="n">
        <v>1.2</v>
      </c>
      <c r="E68" s="65" t="n">
        <v>472.997</v>
      </c>
      <c r="F68" s="65"/>
      <c r="G68" s="65"/>
      <c r="H68" s="65" t="n">
        <f aca="false">D68+F68-G68</f>
        <v>1.2</v>
      </c>
      <c r="I68" s="66" t="n">
        <v>1.2</v>
      </c>
      <c r="J68" s="67" t="n">
        <f aca="false">I68*E68</f>
        <v>567.5964</v>
      </c>
      <c r="K68" s="68" t="n">
        <f aca="false">I68/H68</f>
        <v>1</v>
      </c>
      <c r="L68" s="69"/>
      <c r="M68" s="70" t="n">
        <f aca="false">L68*E68</f>
        <v>0</v>
      </c>
      <c r="N68" s="68" t="n">
        <f aca="false">L68/H68</f>
        <v>0</v>
      </c>
      <c r="O68" s="71" t="n">
        <f aca="false">I68+L68</f>
        <v>1.2</v>
      </c>
      <c r="P68" s="72" t="n">
        <f aca="false">J68+M68</f>
        <v>567.5964</v>
      </c>
      <c r="Q68" s="73" t="n">
        <f aca="false">K68+N68</f>
        <v>1</v>
      </c>
      <c r="S68" s="74"/>
    </row>
    <row r="69" customFormat="false" ht="22.35" hidden="false" customHeight="false" outlineLevel="0" collapsed="false">
      <c r="A69" s="61" t="s">
        <v>105</v>
      </c>
      <c r="B69" s="62" t="s">
        <v>106</v>
      </c>
      <c r="C69" s="63" t="s">
        <v>35</v>
      </c>
      <c r="D69" s="64" t="n">
        <v>248.6</v>
      </c>
      <c r="E69" s="65" t="n">
        <v>158.817357244</v>
      </c>
      <c r="F69" s="65"/>
      <c r="G69" s="65"/>
      <c r="H69" s="65" t="n">
        <f aca="false">D69+F69-G69</f>
        <v>248.6</v>
      </c>
      <c r="I69" s="66" t="n">
        <v>248.6</v>
      </c>
      <c r="J69" s="67" t="n">
        <f aca="false">I69*E69</f>
        <v>39481.9950108584</v>
      </c>
      <c r="K69" s="68" t="n">
        <f aca="false">I69/H69</f>
        <v>1</v>
      </c>
      <c r="L69" s="69"/>
      <c r="M69" s="70" t="n">
        <f aca="false">L69*E69</f>
        <v>0</v>
      </c>
      <c r="N69" s="68" t="n">
        <f aca="false">L69/H69</f>
        <v>0</v>
      </c>
      <c r="O69" s="71" t="n">
        <f aca="false">I69+L69</f>
        <v>248.6</v>
      </c>
      <c r="P69" s="72" t="n">
        <f aca="false">J69+M69</f>
        <v>39481.9950108584</v>
      </c>
      <c r="Q69" s="73" t="n">
        <f aca="false">K69+N69</f>
        <v>1</v>
      </c>
      <c r="S69" s="74"/>
    </row>
    <row r="70" customFormat="false" ht="13.8" hidden="false" customHeight="false" outlineLevel="0" collapsed="false">
      <c r="A70" s="53" t="n">
        <v>3</v>
      </c>
      <c r="B70" s="54" t="s">
        <v>107</v>
      </c>
      <c r="C70" s="55"/>
      <c r="D70" s="56"/>
      <c r="E70" s="56"/>
      <c r="F70" s="56"/>
      <c r="G70" s="56"/>
      <c r="H70" s="56"/>
      <c r="I70" s="57"/>
      <c r="J70" s="58"/>
      <c r="K70" s="59"/>
      <c r="L70" s="57"/>
      <c r="M70" s="60" t="n">
        <f aca="false">SUM(M71:M80)</f>
        <v>254026.311292685</v>
      </c>
      <c r="N70" s="59"/>
      <c r="O70" s="58"/>
      <c r="P70" s="60" t="n">
        <f aca="false">SUM(P71:P80)</f>
        <v>1203913.81051857</v>
      </c>
      <c r="Q70" s="59"/>
    </row>
    <row r="71" customFormat="false" ht="13.8" hidden="false" customHeight="false" outlineLevel="0" collapsed="false">
      <c r="A71" s="61" t="s">
        <v>108</v>
      </c>
      <c r="B71" s="62" t="s">
        <v>109</v>
      </c>
      <c r="C71" s="63" t="s">
        <v>35</v>
      </c>
      <c r="D71" s="64" t="n">
        <v>2534</v>
      </c>
      <c r="E71" s="65" t="n">
        <v>1.51783968</v>
      </c>
      <c r="F71" s="65"/>
      <c r="G71" s="65"/>
      <c r="H71" s="65" t="n">
        <f aca="false">D71+F71-G71</f>
        <v>2534</v>
      </c>
      <c r="I71" s="66" t="n">
        <v>2534</v>
      </c>
      <c r="J71" s="67" t="n">
        <f aca="false">I71*E71</f>
        <v>3846.20574912</v>
      </c>
      <c r="K71" s="68" t="n">
        <f aca="false">I71/H71</f>
        <v>1</v>
      </c>
      <c r="L71" s="69"/>
      <c r="M71" s="70" t="n">
        <f aca="false">L71*E71</f>
        <v>0</v>
      </c>
      <c r="N71" s="68" t="n">
        <f aca="false">L71/H71</f>
        <v>0</v>
      </c>
      <c r="O71" s="71" t="n">
        <f aca="false">I71+L71</f>
        <v>2534</v>
      </c>
      <c r="P71" s="72" t="n">
        <f aca="false">J71+M71</f>
        <v>3846.20574912</v>
      </c>
      <c r="Q71" s="73" t="n">
        <f aca="false">K71+N71</f>
        <v>1</v>
      </c>
      <c r="S71" s="74"/>
    </row>
    <row r="72" customFormat="false" ht="22.35" hidden="false" customHeight="false" outlineLevel="0" collapsed="false">
      <c r="A72" s="61" t="s">
        <v>110</v>
      </c>
      <c r="B72" s="62" t="s">
        <v>111</v>
      </c>
      <c r="C72" s="63" t="s">
        <v>112</v>
      </c>
      <c r="D72" s="64" t="n">
        <v>2286</v>
      </c>
      <c r="E72" s="65" t="n">
        <v>41.48391352</v>
      </c>
      <c r="F72" s="65" t="n">
        <v>1065.6</v>
      </c>
      <c r="G72" s="65"/>
      <c r="H72" s="65" t="n">
        <f aca="false">D72+F72-G72</f>
        <v>3351.6</v>
      </c>
      <c r="I72" s="75" t="n">
        <v>3351.6</v>
      </c>
      <c r="J72" s="67" t="n">
        <f aca="false">I72*E72</f>
        <v>139037.484553632</v>
      </c>
      <c r="K72" s="68" t="n">
        <f aca="false">I72/H72</f>
        <v>1</v>
      </c>
      <c r="L72" s="69"/>
      <c r="M72" s="70" t="n">
        <f aca="false">L72*E72</f>
        <v>0</v>
      </c>
      <c r="N72" s="68" t="n">
        <f aca="false">L72/H72</f>
        <v>0</v>
      </c>
      <c r="O72" s="76" t="n">
        <f aca="false">I72+L72</f>
        <v>3351.6</v>
      </c>
      <c r="P72" s="72" t="n">
        <f aca="false">J72+M72</f>
        <v>139037.484553632</v>
      </c>
      <c r="Q72" s="77" t="n">
        <f aca="false">K72+N72</f>
        <v>1</v>
      </c>
      <c r="S72" s="74"/>
    </row>
    <row r="73" customFormat="false" ht="13.8" hidden="false" customHeight="false" outlineLevel="0" collapsed="false">
      <c r="A73" s="61" t="s">
        <v>113</v>
      </c>
      <c r="B73" s="62" t="s">
        <v>114</v>
      </c>
      <c r="C73" s="63" t="s">
        <v>38</v>
      </c>
      <c r="D73" s="64" t="n">
        <v>3970.3899</v>
      </c>
      <c r="E73" s="65" t="n">
        <v>9.107050036</v>
      </c>
      <c r="F73" s="65"/>
      <c r="G73" s="65"/>
      <c r="H73" s="65" t="n">
        <f aca="false">D73+F73-G73</f>
        <v>3970.3899</v>
      </c>
      <c r="I73" s="66" t="n">
        <v>3970.3899</v>
      </c>
      <c r="J73" s="67" t="n">
        <f aca="false">I73*E73</f>
        <v>36158.539481729</v>
      </c>
      <c r="K73" s="68" t="n">
        <f aca="false">I73/H73</f>
        <v>1</v>
      </c>
      <c r="L73" s="69"/>
      <c r="M73" s="70" t="n">
        <f aca="false">L73*E73</f>
        <v>0</v>
      </c>
      <c r="N73" s="68" t="n">
        <f aca="false">L73/H73</f>
        <v>0</v>
      </c>
      <c r="O73" s="71" t="n">
        <f aca="false">I73+L73</f>
        <v>3970.3899</v>
      </c>
      <c r="P73" s="72" t="n">
        <f aca="false">J73+M73</f>
        <v>36158.539481729</v>
      </c>
      <c r="Q73" s="73" t="n">
        <f aca="false">K73+N73</f>
        <v>1</v>
      </c>
      <c r="S73" s="74"/>
    </row>
    <row r="74" customFormat="false" ht="22.35" hidden="false" customHeight="false" outlineLevel="0" collapsed="false">
      <c r="A74" s="61" t="s">
        <v>115</v>
      </c>
      <c r="B74" s="62" t="s">
        <v>116</v>
      </c>
      <c r="C74" s="63" t="s">
        <v>38</v>
      </c>
      <c r="D74" s="64" t="n">
        <v>298.649999</v>
      </c>
      <c r="E74" s="65" t="n">
        <v>940.68715153</v>
      </c>
      <c r="F74" s="65" t="n">
        <v>103.08</v>
      </c>
      <c r="G74" s="65"/>
      <c r="H74" s="65" t="n">
        <f aca="false">D74+F74-G74</f>
        <v>401.729999</v>
      </c>
      <c r="I74" s="66" t="n">
        <v>298.649999</v>
      </c>
      <c r="J74" s="67" t="n">
        <f aca="false">I74*E74</f>
        <v>280936.216863747</v>
      </c>
      <c r="K74" s="68" t="n">
        <f aca="false">I74/H74</f>
        <v>0.743409752180344</v>
      </c>
      <c r="L74" s="69" t="n">
        <v>103.08</v>
      </c>
      <c r="M74" s="70" t="n">
        <f aca="false">L74*E74</f>
        <v>96966.0315797124</v>
      </c>
      <c r="N74" s="68" t="n">
        <f aca="false">L74/H74</f>
        <v>0.256590247819656</v>
      </c>
      <c r="O74" s="71" t="n">
        <f aca="false">I74+L74</f>
        <v>401.729999</v>
      </c>
      <c r="P74" s="72" t="n">
        <f aca="false">J74+M74</f>
        <v>377902.248443459</v>
      </c>
      <c r="Q74" s="73" t="n">
        <f aca="false">K74+N74</f>
        <v>1</v>
      </c>
      <c r="S74" s="74"/>
    </row>
    <row r="75" customFormat="false" ht="22.35" hidden="false" customHeight="false" outlineLevel="0" collapsed="false">
      <c r="A75" s="61" t="s">
        <v>117</v>
      </c>
      <c r="B75" s="62" t="s">
        <v>53</v>
      </c>
      <c r="C75" s="63" t="s">
        <v>35</v>
      </c>
      <c r="D75" s="64" t="n">
        <v>168.75</v>
      </c>
      <c r="E75" s="65" t="n">
        <v>12.99012442</v>
      </c>
      <c r="F75" s="65" t="n">
        <v>43.25</v>
      </c>
      <c r="G75" s="65"/>
      <c r="H75" s="65" t="n">
        <f aca="false">D75+F75-G75</f>
        <v>212</v>
      </c>
      <c r="I75" s="66" t="n">
        <v>168.75</v>
      </c>
      <c r="J75" s="67" t="n">
        <f aca="false">I75*E75</f>
        <v>2192.083495875</v>
      </c>
      <c r="K75" s="68" t="n">
        <f aca="false">I75/H75</f>
        <v>0.795990566037736</v>
      </c>
      <c r="L75" s="69" t="n">
        <v>43.25</v>
      </c>
      <c r="M75" s="70" t="n">
        <f aca="false">L75*E75</f>
        <v>561.822881165</v>
      </c>
      <c r="N75" s="68" t="n">
        <f aca="false">L75/H75</f>
        <v>0.204009433962264</v>
      </c>
      <c r="O75" s="71" t="n">
        <f aca="false">I75+L75</f>
        <v>212</v>
      </c>
      <c r="P75" s="72" t="n">
        <f aca="false">J75+M75</f>
        <v>2753.90637704</v>
      </c>
      <c r="Q75" s="73" t="n">
        <f aca="false">K75+N75</f>
        <v>1</v>
      </c>
      <c r="S75" s="74"/>
    </row>
    <row r="76" customFormat="false" ht="13.8" hidden="false" customHeight="false" outlineLevel="0" collapsed="false">
      <c r="A76" s="61" t="s">
        <v>118</v>
      </c>
      <c r="B76" s="62" t="s">
        <v>55</v>
      </c>
      <c r="C76" s="63" t="s">
        <v>56</v>
      </c>
      <c r="D76" s="64" t="n">
        <v>450</v>
      </c>
      <c r="E76" s="65" t="n">
        <v>43.492694</v>
      </c>
      <c r="F76" s="65" t="n">
        <v>173</v>
      </c>
      <c r="G76" s="65"/>
      <c r="H76" s="65" t="n">
        <f aca="false">D76+F76-G76</f>
        <v>623</v>
      </c>
      <c r="I76" s="66" t="n">
        <v>450</v>
      </c>
      <c r="J76" s="67" t="n">
        <f aca="false">I76*E76</f>
        <v>19571.7123</v>
      </c>
      <c r="K76" s="68" t="n">
        <f aca="false">I76/H76</f>
        <v>0.7223113964687</v>
      </c>
      <c r="L76" s="69" t="n">
        <v>173</v>
      </c>
      <c r="M76" s="70" t="n">
        <f aca="false">L76*E76</f>
        <v>7524.236062</v>
      </c>
      <c r="N76" s="68" t="n">
        <f aca="false">L76/H76</f>
        <v>0.2776886035313</v>
      </c>
      <c r="O76" s="71" t="n">
        <f aca="false">I76+L76</f>
        <v>623</v>
      </c>
      <c r="P76" s="72" t="n">
        <f aca="false">J76+M76</f>
        <v>27095.948362</v>
      </c>
      <c r="Q76" s="73" t="n">
        <f aca="false">K76+N76</f>
        <v>1</v>
      </c>
      <c r="S76" s="74"/>
    </row>
    <row r="77" customFormat="false" ht="22.35" hidden="false" customHeight="false" outlineLevel="0" collapsed="false">
      <c r="A77" s="61" t="s">
        <v>119</v>
      </c>
      <c r="B77" s="62" t="s">
        <v>51</v>
      </c>
      <c r="C77" s="63" t="s">
        <v>38</v>
      </c>
      <c r="D77" s="64" t="n">
        <v>56.25</v>
      </c>
      <c r="E77" s="65" t="n">
        <v>129.684919</v>
      </c>
      <c r="F77" s="65" t="n">
        <v>21.63</v>
      </c>
      <c r="G77" s="65"/>
      <c r="H77" s="65" t="n">
        <f aca="false">D77+F77-G77</f>
        <v>77.88</v>
      </c>
      <c r="I77" s="66" t="n">
        <v>56.25</v>
      </c>
      <c r="J77" s="67" t="n">
        <f aca="false">I77*E77</f>
        <v>7294.77669375</v>
      </c>
      <c r="K77" s="68" t="n">
        <f aca="false">I77/H77</f>
        <v>0.722265023112481</v>
      </c>
      <c r="L77" s="69" t="n">
        <v>21.63</v>
      </c>
      <c r="M77" s="70" t="n">
        <f aca="false">L77*E77</f>
        <v>2805.08479797</v>
      </c>
      <c r="N77" s="68" t="n">
        <f aca="false">L77/H77</f>
        <v>0.277734976887519</v>
      </c>
      <c r="O77" s="71" t="n">
        <f aca="false">I77+L77</f>
        <v>77.88</v>
      </c>
      <c r="P77" s="72" t="n">
        <f aca="false">J77+M77</f>
        <v>10099.86149172</v>
      </c>
      <c r="Q77" s="73" t="n">
        <f aca="false">K77+N77</f>
        <v>1</v>
      </c>
      <c r="S77" s="74"/>
    </row>
    <row r="78" customFormat="false" ht="22.35" hidden="false" customHeight="false" outlineLevel="0" collapsed="false">
      <c r="A78" s="61" t="s">
        <v>120</v>
      </c>
      <c r="B78" s="62" t="s">
        <v>121</v>
      </c>
      <c r="C78" s="63" t="s">
        <v>56</v>
      </c>
      <c r="D78" s="64" t="n">
        <v>3600</v>
      </c>
      <c r="E78" s="65" t="n">
        <v>63.15029056</v>
      </c>
      <c r="F78" s="65" t="n">
        <v>1384</v>
      </c>
      <c r="G78" s="65"/>
      <c r="H78" s="65" t="n">
        <f aca="false">D78+F78-G78</f>
        <v>4984</v>
      </c>
      <c r="I78" s="75" t="n">
        <v>4120</v>
      </c>
      <c r="J78" s="67" t="n">
        <f aca="false">I78*E78</f>
        <v>260179.1971072</v>
      </c>
      <c r="K78" s="68" t="n">
        <f aca="false">I78/H78</f>
        <v>0.826645264847512</v>
      </c>
      <c r="L78" s="69" t="n">
        <v>864</v>
      </c>
      <c r="M78" s="70" t="n">
        <f aca="false">L78*E78</f>
        <v>54561.85104384</v>
      </c>
      <c r="N78" s="68" t="n">
        <f aca="false">L78/H78</f>
        <v>0.173354735152488</v>
      </c>
      <c r="O78" s="76" t="n">
        <f aca="false">I78+L78</f>
        <v>4984</v>
      </c>
      <c r="P78" s="72" t="n">
        <f aca="false">J78+M78</f>
        <v>314741.04815104</v>
      </c>
      <c r="Q78" s="77" t="n">
        <f aca="false">K78+N78</f>
        <v>1</v>
      </c>
      <c r="S78" s="74"/>
    </row>
    <row r="79" customFormat="false" ht="22.35" hidden="false" customHeight="false" outlineLevel="0" collapsed="false">
      <c r="A79" s="61" t="s">
        <v>122</v>
      </c>
      <c r="B79" s="62" t="s">
        <v>123</v>
      </c>
      <c r="C79" s="63" t="s">
        <v>67</v>
      </c>
      <c r="D79" s="64" t="n">
        <v>4.24</v>
      </c>
      <c r="E79" s="65" t="n">
        <v>77.33679212</v>
      </c>
      <c r="F79" s="65"/>
      <c r="G79" s="65"/>
      <c r="H79" s="65" t="n">
        <f aca="false">D79+F79-G79</f>
        <v>4.24</v>
      </c>
      <c r="I79" s="66" t="n">
        <v>4.24</v>
      </c>
      <c r="J79" s="67" t="n">
        <f aca="false">I79*E79</f>
        <v>327.9079985888</v>
      </c>
      <c r="K79" s="68" t="n">
        <f aca="false">I79/H79</f>
        <v>1</v>
      </c>
      <c r="L79" s="69"/>
      <c r="M79" s="70" t="n">
        <f aca="false">L79*E79</f>
        <v>0</v>
      </c>
      <c r="N79" s="68" t="n">
        <f aca="false">L79/H79</f>
        <v>0</v>
      </c>
      <c r="O79" s="71" t="n">
        <f aca="false">I79+L79</f>
        <v>4.24</v>
      </c>
      <c r="P79" s="72" t="n">
        <f aca="false">J79+M79</f>
        <v>327.9079985888</v>
      </c>
      <c r="Q79" s="73" t="n">
        <f aca="false">K79+N79</f>
        <v>1</v>
      </c>
      <c r="S79" s="74"/>
    </row>
    <row r="80" customFormat="false" ht="22.35" hidden="false" customHeight="false" outlineLevel="0" collapsed="false">
      <c r="A80" s="61" t="s">
        <v>124</v>
      </c>
      <c r="B80" s="62" t="s">
        <v>125</v>
      </c>
      <c r="C80" s="63" t="s">
        <v>35</v>
      </c>
      <c r="D80" s="64" t="n">
        <v>2172</v>
      </c>
      <c r="E80" s="65" t="n">
        <v>92.23912292</v>
      </c>
      <c r="F80" s="65" t="n">
        <v>993.15</v>
      </c>
      <c r="G80" s="65"/>
      <c r="H80" s="65" t="n">
        <f aca="false">D80+F80-G80</f>
        <v>3165.15</v>
      </c>
      <c r="I80" s="66" t="n">
        <v>2172</v>
      </c>
      <c r="J80" s="67" t="n">
        <f aca="false">I80*E80</f>
        <v>200343.37498224</v>
      </c>
      <c r="K80" s="68" t="n">
        <f aca="false">I80/H80</f>
        <v>0.686223401734515</v>
      </c>
      <c r="L80" s="69" t="n">
        <v>993.15</v>
      </c>
      <c r="M80" s="70" t="n">
        <f aca="false">L80*E80</f>
        <v>91607.284927998</v>
      </c>
      <c r="N80" s="68" t="n">
        <f aca="false">L80/H80</f>
        <v>0.313776598265485</v>
      </c>
      <c r="O80" s="71" t="n">
        <f aca="false">I80+L80</f>
        <v>3165.15</v>
      </c>
      <c r="P80" s="72" t="n">
        <f aca="false">J80+M80</f>
        <v>291950.659910238</v>
      </c>
      <c r="Q80" s="73" t="n">
        <f aca="false">K80+N80</f>
        <v>1</v>
      </c>
      <c r="S80" s="74"/>
    </row>
    <row r="81" customFormat="false" ht="13.8" hidden="false" customHeight="false" outlineLevel="0" collapsed="false">
      <c r="A81" s="53" t="n">
        <v>4</v>
      </c>
      <c r="B81" s="54" t="s">
        <v>126</v>
      </c>
      <c r="C81" s="55"/>
      <c r="D81" s="56"/>
      <c r="E81" s="56"/>
      <c r="F81" s="56"/>
      <c r="G81" s="56"/>
      <c r="H81" s="56"/>
      <c r="I81" s="57"/>
      <c r="J81" s="58"/>
      <c r="K81" s="59"/>
      <c r="L81" s="57"/>
      <c r="M81" s="60" t="n">
        <f aca="false">SUM(M82:M87)</f>
        <v>5642.4156306</v>
      </c>
      <c r="N81" s="59"/>
      <c r="O81" s="58"/>
      <c r="P81" s="60" t="n">
        <f aca="false">SUM(P82:P87)</f>
        <v>315463.425170989</v>
      </c>
      <c r="Q81" s="59"/>
    </row>
    <row r="82" customFormat="false" ht="13.8" hidden="false" customHeight="false" outlineLevel="0" collapsed="false">
      <c r="A82" s="61" t="s">
        <v>127</v>
      </c>
      <c r="B82" s="62" t="s">
        <v>109</v>
      </c>
      <c r="C82" s="63" t="s">
        <v>35</v>
      </c>
      <c r="D82" s="64" t="n">
        <v>123.75</v>
      </c>
      <c r="E82" s="65" t="n">
        <v>1.96760186</v>
      </c>
      <c r="F82" s="65"/>
      <c r="G82" s="65"/>
      <c r="H82" s="65" t="n">
        <f aca="false">D82+F82-G82</f>
        <v>123.75</v>
      </c>
      <c r="I82" s="66" t="n">
        <v>123.75</v>
      </c>
      <c r="J82" s="67" t="n">
        <f aca="false">I82*E82</f>
        <v>243.490730175</v>
      </c>
      <c r="K82" s="68" t="n">
        <f aca="false">I82/H82</f>
        <v>1</v>
      </c>
      <c r="L82" s="69"/>
      <c r="M82" s="70" t="n">
        <f aca="false">L82*E82</f>
        <v>0</v>
      </c>
      <c r="N82" s="68" t="n">
        <f aca="false">L82/H82</f>
        <v>0</v>
      </c>
      <c r="O82" s="71" t="n">
        <f aca="false">I82+L82</f>
        <v>123.75</v>
      </c>
      <c r="P82" s="72" t="n">
        <f aca="false">J82+M82</f>
        <v>243.490730175</v>
      </c>
      <c r="Q82" s="73" t="n">
        <f aca="false">K82+N82</f>
        <v>1</v>
      </c>
      <c r="S82" s="74"/>
    </row>
    <row r="83" customFormat="false" ht="13.8" hidden="false" customHeight="false" outlineLevel="0" collapsed="false">
      <c r="A83" s="61" t="s">
        <v>128</v>
      </c>
      <c r="B83" s="62" t="s">
        <v>129</v>
      </c>
      <c r="C83" s="63" t="s">
        <v>56</v>
      </c>
      <c r="D83" s="64" t="n">
        <v>505.7</v>
      </c>
      <c r="E83" s="65" t="n">
        <v>254.3750524</v>
      </c>
      <c r="F83" s="65"/>
      <c r="G83" s="65"/>
      <c r="H83" s="65" t="n">
        <f aca="false">D83+F83-G83</f>
        <v>505.7</v>
      </c>
      <c r="I83" s="66" t="n">
        <v>505.7</v>
      </c>
      <c r="J83" s="67" t="n">
        <f aca="false">I83*E83</f>
        <v>128637.46399868</v>
      </c>
      <c r="K83" s="68" t="n">
        <f aca="false">I83/H83</f>
        <v>1</v>
      </c>
      <c r="L83" s="69"/>
      <c r="M83" s="70" t="n">
        <f aca="false">L83*E83</f>
        <v>0</v>
      </c>
      <c r="N83" s="68" t="n">
        <f aca="false">L83/H83</f>
        <v>0</v>
      </c>
      <c r="O83" s="71" t="n">
        <f aca="false">I83+L83</f>
        <v>505.7</v>
      </c>
      <c r="P83" s="72" t="n">
        <f aca="false">J83+M83</f>
        <v>128637.46399868</v>
      </c>
      <c r="Q83" s="73" t="n">
        <f aca="false">K83+N83</f>
        <v>1</v>
      </c>
      <c r="S83" s="74"/>
    </row>
    <row r="84" customFormat="false" ht="22.35" hidden="false" customHeight="false" outlineLevel="0" collapsed="false">
      <c r="A84" s="61" t="s">
        <v>130</v>
      </c>
      <c r="B84" s="62" t="s">
        <v>131</v>
      </c>
      <c r="C84" s="63" t="s">
        <v>91</v>
      </c>
      <c r="D84" s="64" t="n">
        <v>5</v>
      </c>
      <c r="E84" s="65" t="n">
        <v>7510.80232</v>
      </c>
      <c r="F84" s="65"/>
      <c r="G84" s="65"/>
      <c r="H84" s="65" t="n">
        <f aca="false">D84+F84-G84</f>
        <v>5</v>
      </c>
      <c r="I84" s="75" t="n">
        <v>5</v>
      </c>
      <c r="J84" s="67" t="n">
        <f aca="false">I84*E84</f>
        <v>37554.0116</v>
      </c>
      <c r="K84" s="68" t="n">
        <f aca="false">I84/H84</f>
        <v>1</v>
      </c>
      <c r="L84" s="69"/>
      <c r="M84" s="70" t="n">
        <f aca="false">L84*E84</f>
        <v>0</v>
      </c>
      <c r="N84" s="68" t="n">
        <f aca="false">L84/H84</f>
        <v>0</v>
      </c>
      <c r="O84" s="76" t="n">
        <f aca="false">I84+L84</f>
        <v>5</v>
      </c>
      <c r="P84" s="72" t="n">
        <f aca="false">J84+M84</f>
        <v>37554.0116</v>
      </c>
      <c r="Q84" s="77" t="n">
        <f aca="false">K84+N84</f>
        <v>1</v>
      </c>
      <c r="S84" s="74"/>
    </row>
    <row r="85" customFormat="false" ht="22.35" hidden="false" customHeight="false" outlineLevel="0" collapsed="false">
      <c r="A85" s="61" t="s">
        <v>132</v>
      </c>
      <c r="B85" s="62" t="s">
        <v>133</v>
      </c>
      <c r="C85" s="63" t="s">
        <v>35</v>
      </c>
      <c r="D85" s="64" t="n">
        <v>1600.5</v>
      </c>
      <c r="E85" s="65" t="n">
        <v>33.92265198</v>
      </c>
      <c r="F85" s="65"/>
      <c r="G85" s="65"/>
      <c r="H85" s="65" t="n">
        <f aca="false">D85+F85-G85</f>
        <v>1600.5</v>
      </c>
      <c r="I85" s="66" t="n">
        <v>1600.5</v>
      </c>
      <c r="J85" s="67" t="n">
        <f aca="false">I85*E85</f>
        <v>54293.20449399</v>
      </c>
      <c r="K85" s="68" t="n">
        <f aca="false">I85/H85</f>
        <v>1</v>
      </c>
      <c r="L85" s="69"/>
      <c r="M85" s="70" t="n">
        <f aca="false">L85*E85</f>
        <v>0</v>
      </c>
      <c r="N85" s="68" t="n">
        <f aca="false">L85/H85</f>
        <v>0</v>
      </c>
      <c r="O85" s="71" t="n">
        <f aca="false">I85+L85</f>
        <v>1600.5</v>
      </c>
      <c r="P85" s="72" t="n">
        <f aca="false">J85+M85</f>
        <v>54293.20449399</v>
      </c>
      <c r="Q85" s="73" t="n">
        <f aca="false">K85+N85</f>
        <v>1</v>
      </c>
      <c r="S85" s="74"/>
    </row>
    <row r="86" customFormat="false" ht="22.35" hidden="false" customHeight="false" outlineLevel="0" collapsed="false">
      <c r="A86" s="61" t="s">
        <v>134</v>
      </c>
      <c r="B86" s="62" t="s">
        <v>111</v>
      </c>
      <c r="C86" s="63" t="s">
        <v>112</v>
      </c>
      <c r="D86" s="64" t="n">
        <v>1961.39</v>
      </c>
      <c r="E86" s="65" t="n">
        <v>41.483870302</v>
      </c>
      <c r="F86" s="65"/>
      <c r="G86" s="65"/>
      <c r="H86" s="65" t="n">
        <f aca="false">D86+F86-G86</f>
        <v>1961.39</v>
      </c>
      <c r="I86" s="66" t="n">
        <v>1961.39</v>
      </c>
      <c r="J86" s="67" t="n">
        <f aca="false">I86*E86</f>
        <v>81366.0483716398</v>
      </c>
      <c r="K86" s="68" t="n">
        <f aca="false">I86/H86</f>
        <v>1</v>
      </c>
      <c r="L86" s="69"/>
      <c r="M86" s="70" t="n">
        <f aca="false">L86*E86</f>
        <v>0</v>
      </c>
      <c r="N86" s="68" t="n">
        <f aca="false">L86/H86</f>
        <v>0</v>
      </c>
      <c r="O86" s="71" t="n">
        <f aca="false">I86+L86</f>
        <v>1961.39</v>
      </c>
      <c r="P86" s="72" t="n">
        <f aca="false">J86+M86</f>
        <v>81366.0483716398</v>
      </c>
      <c r="Q86" s="73" t="n">
        <f aca="false">K86+N86</f>
        <v>1</v>
      </c>
      <c r="S86" s="74"/>
    </row>
    <row r="87" customFormat="false" ht="13.8" hidden="false" customHeight="false" outlineLevel="0" collapsed="false">
      <c r="A87" s="61" t="s">
        <v>135</v>
      </c>
      <c r="B87" s="62" t="s">
        <v>136</v>
      </c>
      <c r="C87" s="63" t="s">
        <v>56</v>
      </c>
      <c r="D87" s="64" t="n">
        <v>11.64</v>
      </c>
      <c r="E87" s="65" t="n">
        <v>663.8136036</v>
      </c>
      <c r="F87" s="65" t="n">
        <v>8.5</v>
      </c>
      <c r="G87" s="65"/>
      <c r="H87" s="65" t="n">
        <f aca="false">D87+F87-G87</f>
        <v>20.14</v>
      </c>
      <c r="I87" s="66" t="n">
        <v>11.64</v>
      </c>
      <c r="J87" s="67" t="n">
        <f aca="false">I87*E87</f>
        <v>7726.790345904</v>
      </c>
      <c r="K87" s="68" t="n">
        <f aca="false">I87/H87</f>
        <v>0.577954319761668</v>
      </c>
      <c r="L87" s="69" t="n">
        <v>8.5</v>
      </c>
      <c r="M87" s="70" t="n">
        <f aca="false">L87*E87</f>
        <v>5642.4156306</v>
      </c>
      <c r="N87" s="68" t="n">
        <f aca="false">L87/H87</f>
        <v>0.422045680238332</v>
      </c>
      <c r="O87" s="71" t="n">
        <f aca="false">I87+L87</f>
        <v>20.14</v>
      </c>
      <c r="P87" s="72" t="n">
        <f aca="false">J87+M87</f>
        <v>13369.205976504</v>
      </c>
      <c r="Q87" s="73" t="n">
        <f aca="false">K87+N87</f>
        <v>1</v>
      </c>
      <c r="S87" s="74"/>
    </row>
    <row r="88" customFormat="false" ht="13.8" hidden="false" customHeight="false" outlineLevel="0" collapsed="false">
      <c r="A88" s="53" t="n">
        <v>5</v>
      </c>
      <c r="B88" s="54" t="s">
        <v>137</v>
      </c>
      <c r="C88" s="55"/>
      <c r="D88" s="56"/>
      <c r="E88" s="56"/>
      <c r="F88" s="56"/>
      <c r="G88" s="56"/>
      <c r="H88" s="56"/>
      <c r="I88" s="57"/>
      <c r="J88" s="58"/>
      <c r="K88" s="59"/>
      <c r="L88" s="57"/>
      <c r="M88" s="60" t="n">
        <f aca="false">SUM(M89:M95)</f>
        <v>4537.4294</v>
      </c>
      <c r="N88" s="59"/>
      <c r="O88" s="58"/>
      <c r="P88" s="60" t="n">
        <f aca="false">SUM(P89:P95)</f>
        <v>23511.7044966566</v>
      </c>
      <c r="Q88" s="59"/>
    </row>
    <row r="89" customFormat="false" ht="13.8" hidden="false" customHeight="false" outlineLevel="0" collapsed="false">
      <c r="A89" s="79"/>
      <c r="B89" s="80" t="s">
        <v>138</v>
      </c>
      <c r="C89" s="81"/>
      <c r="D89" s="82"/>
      <c r="E89" s="82"/>
      <c r="F89" s="82"/>
      <c r="G89" s="82"/>
      <c r="H89" s="82"/>
      <c r="I89" s="83"/>
      <c r="J89" s="84"/>
      <c r="K89" s="85"/>
      <c r="L89" s="83"/>
      <c r="M89" s="86"/>
      <c r="N89" s="85"/>
      <c r="O89" s="84"/>
      <c r="P89" s="84"/>
      <c r="Q89" s="85"/>
    </row>
    <row r="90" customFormat="false" ht="13.8" hidden="false" customHeight="false" outlineLevel="0" collapsed="false">
      <c r="A90" s="61" t="s">
        <v>139</v>
      </c>
      <c r="B90" s="62" t="s">
        <v>140</v>
      </c>
      <c r="C90" s="63" t="s">
        <v>91</v>
      </c>
      <c r="D90" s="64" t="n">
        <v>6</v>
      </c>
      <c r="E90" s="65" t="n">
        <v>43.770132</v>
      </c>
      <c r="F90" s="65"/>
      <c r="G90" s="65"/>
      <c r="H90" s="65" t="n">
        <f aca="false">D90+F90-G90</f>
        <v>6</v>
      </c>
      <c r="I90" s="75" t="n">
        <v>6</v>
      </c>
      <c r="J90" s="67" t="n">
        <f aca="false">I90*E90</f>
        <v>262.620792</v>
      </c>
      <c r="K90" s="68" t="n">
        <f aca="false">I90/H90</f>
        <v>1</v>
      </c>
      <c r="L90" s="69"/>
      <c r="M90" s="70" t="n">
        <f aca="false">L90*E90</f>
        <v>0</v>
      </c>
      <c r="N90" s="68" t="n">
        <f aca="false">L90/H90</f>
        <v>0</v>
      </c>
      <c r="O90" s="76" t="n">
        <f aca="false">I90+L90</f>
        <v>6</v>
      </c>
      <c r="P90" s="72" t="n">
        <f aca="false">J90+M90</f>
        <v>262.620792</v>
      </c>
      <c r="Q90" s="77" t="n">
        <f aca="false">K90+N90</f>
        <v>1</v>
      </c>
      <c r="S90" s="74"/>
    </row>
    <row r="91" customFormat="false" ht="13.8" hidden="false" customHeight="false" outlineLevel="0" collapsed="false">
      <c r="A91" s="61" t="s">
        <v>141</v>
      </c>
      <c r="B91" s="62" t="s">
        <v>142</v>
      </c>
      <c r="C91" s="63" t="s">
        <v>35</v>
      </c>
      <c r="D91" s="64" t="n">
        <v>4</v>
      </c>
      <c r="E91" s="65" t="n">
        <v>741.807276</v>
      </c>
      <c r="F91" s="65"/>
      <c r="G91" s="65"/>
      <c r="H91" s="65" t="n">
        <f aca="false">D91+F91-G91</f>
        <v>4</v>
      </c>
      <c r="I91" s="66" t="n">
        <v>4</v>
      </c>
      <c r="J91" s="67" t="n">
        <f aca="false">I91*E91</f>
        <v>2967.229104</v>
      </c>
      <c r="K91" s="68" t="n">
        <f aca="false">I91/H91</f>
        <v>1</v>
      </c>
      <c r="L91" s="69"/>
      <c r="M91" s="70" t="n">
        <f aca="false">L91*E91</f>
        <v>0</v>
      </c>
      <c r="N91" s="68" t="n">
        <f aca="false">L91/H91</f>
        <v>0</v>
      </c>
      <c r="O91" s="71" t="n">
        <f aca="false">I91+L91</f>
        <v>4</v>
      </c>
      <c r="P91" s="72" t="n">
        <f aca="false">J91+M91</f>
        <v>2967.229104</v>
      </c>
      <c r="Q91" s="73" t="n">
        <f aca="false">K91+N91</f>
        <v>1</v>
      </c>
      <c r="S91" s="74"/>
    </row>
    <row r="92" customFormat="false" ht="22.35" hidden="false" customHeight="false" outlineLevel="0" collapsed="false">
      <c r="A92" s="61" t="s">
        <v>143</v>
      </c>
      <c r="B92" s="62" t="s">
        <v>144</v>
      </c>
      <c r="C92" s="63" t="s">
        <v>56</v>
      </c>
      <c r="D92" s="64" t="n">
        <v>133</v>
      </c>
      <c r="E92" s="65" t="n">
        <v>20.3556315774</v>
      </c>
      <c r="F92" s="65"/>
      <c r="G92" s="65"/>
      <c r="H92" s="65" t="n">
        <f aca="false">D92+F92-G92</f>
        <v>133</v>
      </c>
      <c r="I92" s="66" t="n">
        <v>133</v>
      </c>
      <c r="J92" s="67" t="n">
        <f aca="false">I92*E92</f>
        <v>2707.2989997942</v>
      </c>
      <c r="K92" s="68" t="n">
        <f aca="false">I92/H92</f>
        <v>1</v>
      </c>
      <c r="L92" s="69"/>
      <c r="M92" s="70" t="n">
        <f aca="false">L92*E92</f>
        <v>0</v>
      </c>
      <c r="N92" s="68" t="n">
        <f aca="false">L92/H92</f>
        <v>0</v>
      </c>
      <c r="O92" s="71" t="n">
        <f aca="false">I92+L92</f>
        <v>133</v>
      </c>
      <c r="P92" s="72" t="n">
        <f aca="false">J92+M92</f>
        <v>2707.2989997942</v>
      </c>
      <c r="Q92" s="73" t="n">
        <f aca="false">K92+N92</f>
        <v>1</v>
      </c>
      <c r="S92" s="74"/>
    </row>
    <row r="93" customFormat="false" ht="13.8" hidden="false" customHeight="false" outlineLevel="0" collapsed="false">
      <c r="A93" s="79"/>
      <c r="B93" s="80" t="s">
        <v>145</v>
      </c>
      <c r="C93" s="81"/>
      <c r="D93" s="82"/>
      <c r="E93" s="82"/>
      <c r="F93" s="82"/>
      <c r="G93" s="82"/>
      <c r="H93" s="82"/>
      <c r="I93" s="83"/>
      <c r="J93" s="84"/>
      <c r="K93" s="85"/>
      <c r="L93" s="83"/>
      <c r="M93" s="86"/>
      <c r="N93" s="85"/>
      <c r="O93" s="84"/>
      <c r="P93" s="84"/>
      <c r="Q93" s="85"/>
    </row>
    <row r="94" customFormat="false" ht="13.8" hidden="false" customHeight="false" outlineLevel="0" collapsed="false">
      <c r="A94" s="61" t="s">
        <v>146</v>
      </c>
      <c r="B94" s="62" t="s">
        <v>147</v>
      </c>
      <c r="C94" s="63" t="s">
        <v>35</v>
      </c>
      <c r="D94" s="64" t="n">
        <v>435.5</v>
      </c>
      <c r="E94" s="65" t="n">
        <v>29.9359958688</v>
      </c>
      <c r="F94" s="65"/>
      <c r="G94" s="65"/>
      <c r="H94" s="65" t="n">
        <f aca="false">D94+F94-G94</f>
        <v>435.5</v>
      </c>
      <c r="I94" s="66" t="n">
        <v>435.5</v>
      </c>
      <c r="J94" s="67" t="n">
        <f aca="false">I94*E94</f>
        <v>13037.1262008624</v>
      </c>
      <c r="K94" s="68" t="n">
        <f aca="false">I94/H94</f>
        <v>1</v>
      </c>
      <c r="L94" s="69"/>
      <c r="M94" s="70" t="n">
        <f aca="false">L94*E94</f>
        <v>0</v>
      </c>
      <c r="N94" s="68" t="n">
        <f aca="false">L94/H94</f>
        <v>0</v>
      </c>
      <c r="O94" s="71" t="n">
        <f aca="false">I94+L94</f>
        <v>435.5</v>
      </c>
      <c r="P94" s="72" t="n">
        <f aca="false">J94+M94</f>
        <v>13037.1262008624</v>
      </c>
      <c r="Q94" s="73" t="n">
        <f aca="false">K94+N94</f>
        <v>1</v>
      </c>
      <c r="S94" s="74"/>
    </row>
    <row r="95" customFormat="false" ht="22.35" hidden="false" customHeight="false" outlineLevel="0" collapsed="false">
      <c r="A95" s="61" t="s">
        <v>148</v>
      </c>
      <c r="B95" s="62" t="s">
        <v>149</v>
      </c>
      <c r="C95" s="63" t="s">
        <v>35</v>
      </c>
      <c r="D95" s="64" t="n">
        <v>5</v>
      </c>
      <c r="E95" s="65" t="n">
        <v>907.48588</v>
      </c>
      <c r="F95" s="65"/>
      <c r="G95" s="65"/>
      <c r="H95" s="65" t="n">
        <f aca="false">D95+F95-G95</f>
        <v>5</v>
      </c>
      <c r="I95" s="66" t="n">
        <v>0</v>
      </c>
      <c r="J95" s="67" t="n">
        <f aca="false">I95*E95</f>
        <v>0</v>
      </c>
      <c r="K95" s="68" t="n">
        <f aca="false">I95/H95</f>
        <v>0</v>
      </c>
      <c r="L95" s="69" t="n">
        <v>5</v>
      </c>
      <c r="M95" s="70" t="n">
        <f aca="false">L95*E95</f>
        <v>4537.4294</v>
      </c>
      <c r="N95" s="68" t="n">
        <f aca="false">L95/H95</f>
        <v>1</v>
      </c>
      <c r="O95" s="71" t="n">
        <f aca="false">I95+L95</f>
        <v>5</v>
      </c>
      <c r="P95" s="72" t="n">
        <f aca="false">J95+M95</f>
        <v>4537.4294</v>
      </c>
      <c r="Q95" s="73" t="n">
        <f aca="false">K95+N95</f>
        <v>1</v>
      </c>
      <c r="S95" s="74"/>
    </row>
    <row r="96" customFormat="false" ht="13.8" hidden="false" customHeight="false" outlineLevel="0" collapsed="false">
      <c r="A96" s="53" t="n">
        <v>6</v>
      </c>
      <c r="B96" s="54" t="s">
        <v>150</v>
      </c>
      <c r="C96" s="55"/>
      <c r="D96" s="56"/>
      <c r="E96" s="56"/>
      <c r="F96" s="56"/>
      <c r="G96" s="56"/>
      <c r="H96" s="56"/>
      <c r="I96" s="57"/>
      <c r="J96" s="58"/>
      <c r="K96" s="59"/>
      <c r="L96" s="57"/>
      <c r="M96" s="60" t="n">
        <f aca="false">SUM(M97:M113)</f>
        <v>0</v>
      </c>
      <c r="N96" s="59"/>
      <c r="O96" s="58"/>
      <c r="P96" s="60" t="n">
        <f aca="false">SUM(P97:P113)</f>
        <v>309071.855899688</v>
      </c>
      <c r="Q96" s="59"/>
    </row>
    <row r="97" customFormat="false" ht="13.8" hidden="false" customHeight="false" outlineLevel="0" collapsed="false">
      <c r="A97" s="61" t="s">
        <v>151</v>
      </c>
      <c r="B97" s="62" t="s">
        <v>152</v>
      </c>
      <c r="C97" s="63" t="s">
        <v>35</v>
      </c>
      <c r="D97" s="64" t="n">
        <v>300</v>
      </c>
      <c r="E97" s="65" t="n">
        <v>5.397970634</v>
      </c>
      <c r="F97" s="65"/>
      <c r="G97" s="65"/>
      <c r="H97" s="65" t="n">
        <f aca="false">D97+F97-G97</f>
        <v>300</v>
      </c>
      <c r="I97" s="66" t="n">
        <v>300</v>
      </c>
      <c r="J97" s="67" t="n">
        <f aca="false">I97*E97</f>
        <v>1619.3911902</v>
      </c>
      <c r="K97" s="68" t="n">
        <f aca="false">I97/H97</f>
        <v>1</v>
      </c>
      <c r="L97" s="69"/>
      <c r="M97" s="70" t="n">
        <f aca="false">L97*E97</f>
        <v>0</v>
      </c>
      <c r="N97" s="68" t="n">
        <f aca="false">L97/H97</f>
        <v>0</v>
      </c>
      <c r="O97" s="71" t="n">
        <f aca="false">I97+L97</f>
        <v>300</v>
      </c>
      <c r="P97" s="72" t="n">
        <f aca="false">J97+M97</f>
        <v>1619.3911902</v>
      </c>
      <c r="Q97" s="73" t="n">
        <f aca="false">K97+N97</f>
        <v>1</v>
      </c>
      <c r="S97" s="74"/>
    </row>
    <row r="98" customFormat="false" ht="32.55" hidden="false" customHeight="false" outlineLevel="0" collapsed="false">
      <c r="A98" s="61" t="s">
        <v>153</v>
      </c>
      <c r="B98" s="62" t="s">
        <v>154</v>
      </c>
      <c r="C98" s="63" t="s">
        <v>155</v>
      </c>
      <c r="D98" s="64" t="n">
        <v>15.000001</v>
      </c>
      <c r="E98" s="65" t="n">
        <v>1333.8926902</v>
      </c>
      <c r="F98" s="65"/>
      <c r="G98" s="65"/>
      <c r="H98" s="65" t="n">
        <f aca="false">D98+F98-G98</f>
        <v>15.000001</v>
      </c>
      <c r="I98" s="66" t="n">
        <v>15</v>
      </c>
      <c r="J98" s="67" t="n">
        <f aca="false">I98*E98</f>
        <v>20008.390353</v>
      </c>
      <c r="K98" s="68" t="n">
        <f aca="false">I98/H98</f>
        <v>0.999999933333338</v>
      </c>
      <c r="L98" s="69"/>
      <c r="M98" s="70" t="n">
        <f aca="false">L98*E98</f>
        <v>0</v>
      </c>
      <c r="N98" s="68" t="n">
        <f aca="false">L98/H98</f>
        <v>0</v>
      </c>
      <c r="O98" s="71" t="n">
        <f aca="false">I98+L98</f>
        <v>15</v>
      </c>
      <c r="P98" s="72" t="n">
        <f aca="false">J98+M98</f>
        <v>20008.390353</v>
      </c>
      <c r="Q98" s="73" t="n">
        <f aca="false">K98+N98</f>
        <v>0.999999933333338</v>
      </c>
      <c r="S98" s="74"/>
    </row>
    <row r="99" customFormat="false" ht="13.8" hidden="false" customHeight="false" outlineLevel="0" collapsed="false">
      <c r="A99" s="61" t="s">
        <v>156</v>
      </c>
      <c r="B99" s="62" t="s">
        <v>157</v>
      </c>
      <c r="C99" s="63" t="s">
        <v>155</v>
      </c>
      <c r="D99" s="64" t="n">
        <v>15</v>
      </c>
      <c r="E99" s="65" t="n">
        <v>901.96325366</v>
      </c>
      <c r="F99" s="65"/>
      <c r="G99" s="65"/>
      <c r="H99" s="65" t="n">
        <f aca="false">D99+F99-G99</f>
        <v>15</v>
      </c>
      <c r="I99" s="66" t="n">
        <v>15</v>
      </c>
      <c r="J99" s="67" t="n">
        <f aca="false">I99*E99</f>
        <v>13529.4488049</v>
      </c>
      <c r="K99" s="68" t="n">
        <f aca="false">I99/H99</f>
        <v>1</v>
      </c>
      <c r="L99" s="69"/>
      <c r="M99" s="70" t="n">
        <f aca="false">L99*E99</f>
        <v>0</v>
      </c>
      <c r="N99" s="68" t="n">
        <f aca="false">L99/H99</f>
        <v>0</v>
      </c>
      <c r="O99" s="71" t="n">
        <f aca="false">I99+L99</f>
        <v>15</v>
      </c>
      <c r="P99" s="72" t="n">
        <f aca="false">J99+M99</f>
        <v>13529.4488049</v>
      </c>
      <c r="Q99" s="73" t="n">
        <f aca="false">K99+N99</f>
        <v>1</v>
      </c>
      <c r="S99" s="74"/>
    </row>
    <row r="100" customFormat="false" ht="22.35" hidden="false" customHeight="false" outlineLevel="0" collapsed="false">
      <c r="A100" s="61" t="s">
        <v>158</v>
      </c>
      <c r="B100" s="62" t="s">
        <v>159</v>
      </c>
      <c r="C100" s="63" t="s">
        <v>155</v>
      </c>
      <c r="D100" s="64" t="n">
        <v>15</v>
      </c>
      <c r="E100" s="65" t="n">
        <v>2380.6741434</v>
      </c>
      <c r="F100" s="65"/>
      <c r="G100" s="65"/>
      <c r="H100" s="65" t="n">
        <f aca="false">D100+F100-G100</f>
        <v>15</v>
      </c>
      <c r="I100" s="66" t="n">
        <v>15</v>
      </c>
      <c r="J100" s="67" t="n">
        <f aca="false">I100*E100</f>
        <v>35710.112151</v>
      </c>
      <c r="K100" s="68" t="n">
        <f aca="false">I100/H100</f>
        <v>1</v>
      </c>
      <c r="L100" s="69"/>
      <c r="M100" s="70" t="n">
        <f aca="false">L100*E100</f>
        <v>0</v>
      </c>
      <c r="N100" s="68" t="n">
        <f aca="false">L100/H100</f>
        <v>0</v>
      </c>
      <c r="O100" s="71" t="n">
        <f aca="false">I100+L100</f>
        <v>15</v>
      </c>
      <c r="P100" s="72" t="n">
        <f aca="false">J100+M100</f>
        <v>35710.112151</v>
      </c>
      <c r="Q100" s="73" t="n">
        <f aca="false">K100+N100</f>
        <v>1</v>
      </c>
      <c r="S100" s="74"/>
    </row>
    <row r="101" customFormat="false" ht="13.8" hidden="false" customHeight="false" outlineLevel="0" collapsed="false">
      <c r="A101" s="61" t="s">
        <v>160</v>
      </c>
      <c r="B101" s="62" t="s">
        <v>161</v>
      </c>
      <c r="C101" s="63" t="s">
        <v>155</v>
      </c>
      <c r="D101" s="64" t="n">
        <v>15</v>
      </c>
      <c r="E101" s="65" t="n">
        <v>901.96325366</v>
      </c>
      <c r="F101" s="65"/>
      <c r="G101" s="65"/>
      <c r="H101" s="65" t="n">
        <f aca="false">D101+F101-G101</f>
        <v>15</v>
      </c>
      <c r="I101" s="66" t="n">
        <v>15</v>
      </c>
      <c r="J101" s="67" t="n">
        <f aca="false">I101*E101</f>
        <v>13529.4488049</v>
      </c>
      <c r="K101" s="68" t="n">
        <f aca="false">I101/H101</f>
        <v>1</v>
      </c>
      <c r="L101" s="69"/>
      <c r="M101" s="70" t="n">
        <f aca="false">L101*E101</f>
        <v>0</v>
      </c>
      <c r="N101" s="68" t="n">
        <f aca="false">L101/H101</f>
        <v>0</v>
      </c>
      <c r="O101" s="71" t="n">
        <f aca="false">I101+L101</f>
        <v>15</v>
      </c>
      <c r="P101" s="72" t="n">
        <f aca="false">J101+M101</f>
        <v>13529.4488049</v>
      </c>
      <c r="Q101" s="73" t="n">
        <f aca="false">K101+N101</f>
        <v>1</v>
      </c>
      <c r="S101" s="74"/>
    </row>
    <row r="102" customFormat="false" ht="22.35" hidden="false" customHeight="false" outlineLevel="0" collapsed="false">
      <c r="A102" s="61" t="s">
        <v>162</v>
      </c>
      <c r="B102" s="62" t="s">
        <v>163</v>
      </c>
      <c r="C102" s="63" t="s">
        <v>155</v>
      </c>
      <c r="D102" s="64" t="n">
        <v>15</v>
      </c>
      <c r="E102" s="65" t="n">
        <v>1312.71261366</v>
      </c>
      <c r="F102" s="65"/>
      <c r="G102" s="65"/>
      <c r="H102" s="65" t="n">
        <f aca="false">D102+F102-G102</f>
        <v>15</v>
      </c>
      <c r="I102" s="75" t="n">
        <v>15</v>
      </c>
      <c r="J102" s="67" t="n">
        <f aca="false">I102*E102</f>
        <v>19690.6892049</v>
      </c>
      <c r="K102" s="68" t="n">
        <f aca="false">I102/H102</f>
        <v>1</v>
      </c>
      <c r="L102" s="69"/>
      <c r="M102" s="70" t="n">
        <f aca="false">L102*E102</f>
        <v>0</v>
      </c>
      <c r="N102" s="68" t="n">
        <f aca="false">L102/H102</f>
        <v>0</v>
      </c>
      <c r="O102" s="76" t="n">
        <f aca="false">I102+L102</f>
        <v>15</v>
      </c>
      <c r="P102" s="72" t="n">
        <f aca="false">J102+M102</f>
        <v>19690.6892049</v>
      </c>
      <c r="Q102" s="77" t="n">
        <f aca="false">K102+N102</f>
        <v>1</v>
      </c>
      <c r="S102" s="74"/>
    </row>
    <row r="103" customFormat="false" ht="22.35" hidden="false" customHeight="false" outlineLevel="0" collapsed="false">
      <c r="A103" s="61" t="s">
        <v>164</v>
      </c>
      <c r="B103" s="62" t="s">
        <v>165</v>
      </c>
      <c r="C103" s="63" t="s">
        <v>35</v>
      </c>
      <c r="D103" s="64" t="n">
        <v>12</v>
      </c>
      <c r="E103" s="65" t="n">
        <v>831.93425</v>
      </c>
      <c r="F103" s="65"/>
      <c r="G103" s="65"/>
      <c r="H103" s="65" t="n">
        <f aca="false">D103+F103-G103</f>
        <v>12</v>
      </c>
      <c r="I103" s="66" t="n">
        <v>12</v>
      </c>
      <c r="J103" s="67" t="n">
        <f aca="false">I103*E103</f>
        <v>9983.211</v>
      </c>
      <c r="K103" s="68" t="n">
        <f aca="false">I103/H103</f>
        <v>1</v>
      </c>
      <c r="L103" s="69"/>
      <c r="M103" s="70" t="n">
        <f aca="false">L103*E103</f>
        <v>0</v>
      </c>
      <c r="N103" s="68" t="n">
        <f aca="false">L103/H103</f>
        <v>0</v>
      </c>
      <c r="O103" s="71" t="n">
        <f aca="false">I103+L103</f>
        <v>12</v>
      </c>
      <c r="P103" s="72" t="n">
        <f aca="false">J103+M103</f>
        <v>9983.211</v>
      </c>
      <c r="Q103" s="73" t="n">
        <f aca="false">K103+N103</f>
        <v>1</v>
      </c>
      <c r="S103" s="74"/>
    </row>
    <row r="104" customFormat="false" ht="32.55" hidden="false" customHeight="false" outlineLevel="0" collapsed="false">
      <c r="A104" s="61" t="s">
        <v>166</v>
      </c>
      <c r="B104" s="62" t="s">
        <v>167</v>
      </c>
      <c r="C104" s="63" t="s">
        <v>35</v>
      </c>
      <c r="D104" s="64" t="n">
        <v>50</v>
      </c>
      <c r="E104" s="65" t="n">
        <v>388.941224</v>
      </c>
      <c r="F104" s="65"/>
      <c r="G104" s="65"/>
      <c r="H104" s="65" t="n">
        <f aca="false">D104+F104-G104</f>
        <v>50</v>
      </c>
      <c r="I104" s="66" t="n">
        <v>50</v>
      </c>
      <c r="J104" s="67" t="n">
        <f aca="false">I104*E104</f>
        <v>19447.0612</v>
      </c>
      <c r="K104" s="68" t="n">
        <f aca="false">I104/H104</f>
        <v>1</v>
      </c>
      <c r="L104" s="69"/>
      <c r="M104" s="70" t="n">
        <f aca="false">L104*E104</f>
        <v>0</v>
      </c>
      <c r="N104" s="68" t="n">
        <f aca="false">L104/H104</f>
        <v>0</v>
      </c>
      <c r="O104" s="71" t="n">
        <f aca="false">I104+L104</f>
        <v>50</v>
      </c>
      <c r="P104" s="72" t="n">
        <f aca="false">J104+M104</f>
        <v>19447.0612</v>
      </c>
      <c r="Q104" s="73" t="n">
        <f aca="false">K104+N104</f>
        <v>1</v>
      </c>
      <c r="S104" s="74"/>
    </row>
    <row r="105" customFormat="false" ht="32.55" hidden="false" customHeight="false" outlineLevel="0" collapsed="false">
      <c r="A105" s="61" t="s">
        <v>168</v>
      </c>
      <c r="B105" s="62" t="s">
        <v>169</v>
      </c>
      <c r="C105" s="63" t="s">
        <v>56</v>
      </c>
      <c r="D105" s="64" t="n">
        <v>50</v>
      </c>
      <c r="E105" s="65" t="n">
        <v>60.448948</v>
      </c>
      <c r="F105" s="65"/>
      <c r="G105" s="65"/>
      <c r="H105" s="65" t="n">
        <f aca="false">D105+F105-G105</f>
        <v>50</v>
      </c>
      <c r="I105" s="66" t="n">
        <v>50</v>
      </c>
      <c r="J105" s="67" t="n">
        <f aca="false">I105*E105</f>
        <v>3022.4474</v>
      </c>
      <c r="K105" s="68" t="n">
        <f aca="false">I105/H105</f>
        <v>1</v>
      </c>
      <c r="L105" s="69"/>
      <c r="M105" s="70" t="n">
        <f aca="false">L105*E105</f>
        <v>0</v>
      </c>
      <c r="N105" s="68" t="n">
        <f aca="false">L105/H105</f>
        <v>0</v>
      </c>
      <c r="O105" s="71" t="n">
        <f aca="false">I105+L105</f>
        <v>50</v>
      </c>
      <c r="P105" s="72" t="n">
        <f aca="false">J105+M105</f>
        <v>3022.4474</v>
      </c>
      <c r="Q105" s="73" t="n">
        <f aca="false">K105+N105</f>
        <v>1</v>
      </c>
      <c r="S105" s="74"/>
    </row>
    <row r="106" customFormat="false" ht="22.35" hidden="false" customHeight="false" outlineLevel="0" collapsed="false">
      <c r="A106" s="61" t="s">
        <v>170</v>
      </c>
      <c r="B106" s="62" t="s">
        <v>171</v>
      </c>
      <c r="C106" s="63" t="s">
        <v>56</v>
      </c>
      <c r="D106" s="64" t="n">
        <v>50</v>
      </c>
      <c r="E106" s="65" t="n">
        <v>442.869448</v>
      </c>
      <c r="F106" s="65"/>
      <c r="G106" s="65"/>
      <c r="H106" s="65" t="n">
        <f aca="false">D106+F106-G106</f>
        <v>50</v>
      </c>
      <c r="I106" s="66" t="n">
        <v>50</v>
      </c>
      <c r="J106" s="67" t="n">
        <f aca="false">I106*E106</f>
        <v>22143.4724</v>
      </c>
      <c r="K106" s="68" t="n">
        <f aca="false">I106/H106</f>
        <v>1</v>
      </c>
      <c r="L106" s="69"/>
      <c r="M106" s="70" t="n">
        <f aca="false">L106*E106</f>
        <v>0</v>
      </c>
      <c r="N106" s="68" t="n">
        <f aca="false">L106/H106</f>
        <v>0</v>
      </c>
      <c r="O106" s="71" t="n">
        <f aca="false">I106+L106</f>
        <v>50</v>
      </c>
      <c r="P106" s="72" t="n">
        <f aca="false">J106+M106</f>
        <v>22143.4724</v>
      </c>
      <c r="Q106" s="73" t="n">
        <f aca="false">K106+N106</f>
        <v>1</v>
      </c>
      <c r="S106" s="74"/>
    </row>
    <row r="107" customFormat="false" ht="22.35" hidden="false" customHeight="false" outlineLevel="0" collapsed="false">
      <c r="A107" s="61" t="s">
        <v>172</v>
      </c>
      <c r="B107" s="62" t="s">
        <v>173</v>
      </c>
      <c r="C107" s="63" t="s">
        <v>56</v>
      </c>
      <c r="D107" s="64" t="n">
        <v>100</v>
      </c>
      <c r="E107" s="65" t="n">
        <v>826.711438</v>
      </c>
      <c r="F107" s="65"/>
      <c r="G107" s="65"/>
      <c r="H107" s="65" t="n">
        <f aca="false">D107+F107-G107</f>
        <v>100</v>
      </c>
      <c r="I107" s="66" t="n">
        <v>100</v>
      </c>
      <c r="J107" s="67" t="n">
        <f aca="false">I107*E107</f>
        <v>82671.1438</v>
      </c>
      <c r="K107" s="68" t="n">
        <f aca="false">I107/H107</f>
        <v>1</v>
      </c>
      <c r="L107" s="69"/>
      <c r="M107" s="70" t="n">
        <f aca="false">L107*E107</f>
        <v>0</v>
      </c>
      <c r="N107" s="68" t="n">
        <f aca="false">L107/H107</f>
        <v>0</v>
      </c>
      <c r="O107" s="71" t="n">
        <f aca="false">I107+L107</f>
        <v>100</v>
      </c>
      <c r="P107" s="72" t="n">
        <f aca="false">J107+M107</f>
        <v>82671.1438</v>
      </c>
      <c r="Q107" s="73" t="n">
        <f aca="false">K107+N107</f>
        <v>1</v>
      </c>
      <c r="S107" s="74"/>
    </row>
    <row r="108" customFormat="false" ht="22.35" hidden="false" customHeight="false" outlineLevel="0" collapsed="false">
      <c r="A108" s="61" t="s">
        <v>174</v>
      </c>
      <c r="B108" s="62" t="s">
        <v>175</v>
      </c>
      <c r="C108" s="63" t="s">
        <v>43</v>
      </c>
      <c r="D108" s="64" t="n">
        <v>2</v>
      </c>
      <c r="E108" s="65" t="n">
        <v>4031.9111</v>
      </c>
      <c r="F108" s="65"/>
      <c r="G108" s="65"/>
      <c r="H108" s="65" t="n">
        <f aca="false">D108+F108-G108</f>
        <v>2</v>
      </c>
      <c r="I108" s="75" t="n">
        <v>2</v>
      </c>
      <c r="J108" s="67" t="n">
        <f aca="false">I108*E108</f>
        <v>8063.8222</v>
      </c>
      <c r="K108" s="68" t="n">
        <f aca="false">I108/H108</f>
        <v>1</v>
      </c>
      <c r="L108" s="69"/>
      <c r="M108" s="70" t="n">
        <f aca="false">L108*E108</f>
        <v>0</v>
      </c>
      <c r="N108" s="68" t="n">
        <f aca="false">L108/H108</f>
        <v>0</v>
      </c>
      <c r="O108" s="76" t="n">
        <f aca="false">I108+L108</f>
        <v>2</v>
      </c>
      <c r="P108" s="72" t="n">
        <f aca="false">J108+M108</f>
        <v>8063.8222</v>
      </c>
      <c r="Q108" s="77" t="n">
        <f aca="false">K108+N108</f>
        <v>1</v>
      </c>
      <c r="S108" s="74"/>
    </row>
    <row r="109" customFormat="false" ht="13.8" hidden="false" customHeight="false" outlineLevel="0" collapsed="false">
      <c r="A109" s="61" t="s">
        <v>176</v>
      </c>
      <c r="B109" s="62" t="s">
        <v>177</v>
      </c>
      <c r="C109" s="63" t="s">
        <v>43</v>
      </c>
      <c r="D109" s="64" t="n">
        <v>1</v>
      </c>
      <c r="E109" s="65" t="n">
        <v>8643.11</v>
      </c>
      <c r="F109" s="65"/>
      <c r="G109" s="65"/>
      <c r="H109" s="65" t="n">
        <f aca="false">D109+F109-G109</f>
        <v>1</v>
      </c>
      <c r="I109" s="66" t="n">
        <v>1</v>
      </c>
      <c r="J109" s="67" t="n">
        <f aca="false">I109*E109</f>
        <v>8643.11</v>
      </c>
      <c r="K109" s="68" t="n">
        <f aca="false">I109/H109</f>
        <v>1</v>
      </c>
      <c r="L109" s="69"/>
      <c r="M109" s="70" t="n">
        <f aca="false">L109*E109</f>
        <v>0</v>
      </c>
      <c r="N109" s="68" t="n">
        <f aca="false">L109/H109</f>
        <v>0</v>
      </c>
      <c r="O109" s="71" t="n">
        <f aca="false">I109+L109</f>
        <v>1</v>
      </c>
      <c r="P109" s="72" t="n">
        <f aca="false">J109+M109</f>
        <v>8643.11</v>
      </c>
      <c r="Q109" s="73" t="n">
        <f aca="false">K109+N109</f>
        <v>1</v>
      </c>
      <c r="S109" s="74"/>
    </row>
    <row r="110" customFormat="false" ht="13.8" hidden="false" customHeight="false" outlineLevel="0" collapsed="false">
      <c r="A110" s="61" t="s">
        <v>178</v>
      </c>
      <c r="B110" s="62" t="s">
        <v>179</v>
      </c>
      <c r="C110" s="63" t="s">
        <v>56</v>
      </c>
      <c r="D110" s="64" t="n">
        <v>20</v>
      </c>
      <c r="E110" s="65" t="n">
        <v>234.57427</v>
      </c>
      <c r="F110" s="65"/>
      <c r="G110" s="65"/>
      <c r="H110" s="65" t="n">
        <f aca="false">D110+F110-G110</f>
        <v>20</v>
      </c>
      <c r="I110" s="66" t="n">
        <v>20</v>
      </c>
      <c r="J110" s="67" t="n">
        <f aca="false">I110*E110</f>
        <v>4691.4854</v>
      </c>
      <c r="K110" s="68" t="n">
        <f aca="false">I110/H110</f>
        <v>1</v>
      </c>
      <c r="L110" s="69"/>
      <c r="M110" s="70" t="n">
        <f aca="false">L110*E110</f>
        <v>0</v>
      </c>
      <c r="N110" s="68" t="n">
        <f aca="false">L110/H110</f>
        <v>0</v>
      </c>
      <c r="O110" s="71" t="n">
        <f aca="false">I110+L110</f>
        <v>20</v>
      </c>
      <c r="P110" s="72" t="n">
        <f aca="false">J110+M110</f>
        <v>4691.4854</v>
      </c>
      <c r="Q110" s="73" t="n">
        <f aca="false">K110+N110</f>
        <v>1</v>
      </c>
      <c r="S110" s="74"/>
    </row>
    <row r="111" customFormat="false" ht="22.35" hidden="false" customHeight="false" outlineLevel="0" collapsed="false">
      <c r="A111" s="61" t="s">
        <v>180</v>
      </c>
      <c r="B111" s="62" t="s">
        <v>181</v>
      </c>
      <c r="C111" s="63" t="s">
        <v>56</v>
      </c>
      <c r="D111" s="64" t="n">
        <v>800</v>
      </c>
      <c r="E111" s="65" t="n">
        <v>24.98099625</v>
      </c>
      <c r="F111" s="65"/>
      <c r="G111" s="65"/>
      <c r="H111" s="65" t="n">
        <f aca="false">D111+F111-G111</f>
        <v>800</v>
      </c>
      <c r="I111" s="66" t="n">
        <v>800</v>
      </c>
      <c r="J111" s="67" t="n">
        <f aca="false">I111*E111</f>
        <v>19984.797</v>
      </c>
      <c r="K111" s="68" t="n">
        <f aca="false">I111/H111</f>
        <v>1</v>
      </c>
      <c r="L111" s="69"/>
      <c r="M111" s="70" t="n">
        <f aca="false">L111*E111</f>
        <v>0</v>
      </c>
      <c r="N111" s="68" t="n">
        <f aca="false">L111/H111</f>
        <v>0</v>
      </c>
      <c r="O111" s="71" t="n">
        <f aca="false">I111+L111</f>
        <v>800</v>
      </c>
      <c r="P111" s="72" t="n">
        <f aca="false">J111+M111</f>
        <v>19984.797</v>
      </c>
      <c r="Q111" s="73" t="n">
        <f aca="false">K111+N111</f>
        <v>1</v>
      </c>
      <c r="S111" s="74"/>
    </row>
    <row r="112" customFormat="false" ht="13.8" hidden="false" customHeight="false" outlineLevel="0" collapsed="false">
      <c r="A112" s="61" t="s">
        <v>182</v>
      </c>
      <c r="B112" s="62" t="s">
        <v>183</v>
      </c>
      <c r="C112" s="63" t="s">
        <v>35</v>
      </c>
      <c r="D112" s="64" t="n">
        <v>18</v>
      </c>
      <c r="E112" s="65" t="n">
        <v>342.193133366</v>
      </c>
      <c r="F112" s="65"/>
      <c r="G112" s="65"/>
      <c r="H112" s="65" t="n">
        <f aca="false">D112+F112-G112</f>
        <v>18</v>
      </c>
      <c r="I112" s="66" t="n">
        <v>18</v>
      </c>
      <c r="J112" s="67" t="n">
        <f aca="false">I112*E112</f>
        <v>6159.476400588</v>
      </c>
      <c r="K112" s="68" t="n">
        <f aca="false">I112/H112</f>
        <v>1</v>
      </c>
      <c r="L112" s="69"/>
      <c r="M112" s="70" t="n">
        <f aca="false">L112*E112</f>
        <v>0</v>
      </c>
      <c r="N112" s="68" t="n">
        <f aca="false">L112/H112</f>
        <v>0</v>
      </c>
      <c r="O112" s="71" t="n">
        <f aca="false">I112+L112</f>
        <v>18</v>
      </c>
      <c r="P112" s="72" t="n">
        <f aca="false">J112+M112</f>
        <v>6159.476400588</v>
      </c>
      <c r="Q112" s="73" t="n">
        <f aca="false">K112+N112</f>
        <v>1</v>
      </c>
      <c r="S112" s="74"/>
    </row>
    <row r="113" customFormat="false" ht="13.8" hidden="false" customHeight="false" outlineLevel="0" collapsed="false">
      <c r="A113" s="61" t="s">
        <v>184</v>
      </c>
      <c r="B113" s="62" t="s">
        <v>185</v>
      </c>
      <c r="C113" s="63" t="s">
        <v>38</v>
      </c>
      <c r="D113" s="64" t="n">
        <v>300</v>
      </c>
      <c r="E113" s="65" t="n">
        <v>67.247828634</v>
      </c>
      <c r="F113" s="65"/>
      <c r="G113" s="65"/>
      <c r="H113" s="65" t="n">
        <f aca="false">D113+F113-G113</f>
        <v>300</v>
      </c>
      <c r="I113" s="66" t="n">
        <v>300</v>
      </c>
      <c r="J113" s="67" t="n">
        <f aca="false">I113*E113</f>
        <v>20174.3485902</v>
      </c>
      <c r="K113" s="68" t="n">
        <f aca="false">I113/H113</f>
        <v>1</v>
      </c>
      <c r="L113" s="69"/>
      <c r="M113" s="70" t="n">
        <f aca="false">L113*E113</f>
        <v>0</v>
      </c>
      <c r="N113" s="68" t="n">
        <f aca="false">L113/H113</f>
        <v>0</v>
      </c>
      <c r="O113" s="71" t="n">
        <f aca="false">I113+L113</f>
        <v>300</v>
      </c>
      <c r="P113" s="72" t="n">
        <f aca="false">J113+M113</f>
        <v>20174.3485902</v>
      </c>
      <c r="Q113" s="73" t="n">
        <f aca="false">K113+N113</f>
        <v>1</v>
      </c>
      <c r="S113" s="74"/>
    </row>
    <row r="114" customFormat="false" ht="13.8" hidden="false" customHeight="false" outlineLevel="0" collapsed="false">
      <c r="A114" s="53" t="s">
        <v>186</v>
      </c>
      <c r="B114" s="54" t="s">
        <v>187</v>
      </c>
      <c r="C114" s="55"/>
      <c r="D114" s="56"/>
      <c r="E114" s="56"/>
      <c r="F114" s="56"/>
      <c r="G114" s="56"/>
      <c r="H114" s="56"/>
      <c r="I114" s="57"/>
      <c r="J114" s="58"/>
      <c r="K114" s="59"/>
      <c r="L114" s="57"/>
      <c r="M114" s="60" t="n">
        <f aca="false">SUM(M115:M120)</f>
        <v>72811.6749265979</v>
      </c>
      <c r="N114" s="59"/>
      <c r="O114" s="58"/>
      <c r="P114" s="60" t="n">
        <f aca="false">SUM(P115:P120)</f>
        <v>606774.078385036</v>
      </c>
      <c r="Q114" s="59"/>
    </row>
    <row r="115" customFormat="false" ht="13.8" hidden="false" customHeight="false" outlineLevel="0" collapsed="false">
      <c r="A115" s="61" t="s">
        <v>188</v>
      </c>
      <c r="B115" s="62" t="s">
        <v>189</v>
      </c>
      <c r="C115" s="63" t="s">
        <v>35</v>
      </c>
      <c r="D115" s="64" t="n">
        <v>666</v>
      </c>
      <c r="E115" s="65" t="n">
        <v>1.8748607262</v>
      </c>
      <c r="F115" s="65" t="n">
        <v>450.01</v>
      </c>
      <c r="G115" s="65"/>
      <c r="H115" s="65" t="n">
        <f aca="false">D115+F115-G115</f>
        <v>1116.01</v>
      </c>
      <c r="I115" s="66" t="n">
        <v>666</v>
      </c>
      <c r="J115" s="67" t="n">
        <f aca="false">I115*E115</f>
        <v>1248.6572436492</v>
      </c>
      <c r="K115" s="68" t="n">
        <f aca="false">I115/H115</f>
        <v>0.596768846157293</v>
      </c>
      <c r="L115" s="69" t="n">
        <v>450.01</v>
      </c>
      <c r="M115" s="70" t="n">
        <f aca="false">L115*E115</f>
        <v>843.706075397262</v>
      </c>
      <c r="N115" s="68" t="n">
        <f aca="false">L115/H115</f>
        <v>0.403231153842708</v>
      </c>
      <c r="O115" s="71" t="n">
        <f aca="false">I115+L115</f>
        <v>1116.01</v>
      </c>
      <c r="P115" s="72" t="n">
        <f aca="false">J115+M115</f>
        <v>2092.36331904646</v>
      </c>
      <c r="Q115" s="73" t="n">
        <f aca="false">K115+N115</f>
        <v>1</v>
      </c>
      <c r="S115" s="74"/>
    </row>
    <row r="116" customFormat="false" ht="22.35" hidden="false" customHeight="false" outlineLevel="0" collapsed="false">
      <c r="A116" s="61" t="s">
        <v>190</v>
      </c>
      <c r="B116" s="62" t="s">
        <v>191</v>
      </c>
      <c r="C116" s="63" t="s">
        <v>35</v>
      </c>
      <c r="D116" s="64" t="n">
        <v>2442</v>
      </c>
      <c r="E116" s="65" t="n">
        <v>1.1846643662</v>
      </c>
      <c r="F116" s="65" t="n">
        <v>450.01</v>
      </c>
      <c r="G116" s="65"/>
      <c r="H116" s="65" t="n">
        <f aca="false">D116+F116-G116</f>
        <v>2892.01</v>
      </c>
      <c r="I116" s="66" t="n">
        <v>2442</v>
      </c>
      <c r="J116" s="67" t="n">
        <f aca="false">I116*E116</f>
        <v>2892.9503822604</v>
      </c>
      <c r="K116" s="68" t="n">
        <f aca="false">I116/H116</f>
        <v>0.844395420486098</v>
      </c>
      <c r="L116" s="69" t="n">
        <v>450.01</v>
      </c>
      <c r="M116" s="70" t="n">
        <f aca="false">L116*E116</f>
        <v>533.110811433662</v>
      </c>
      <c r="N116" s="68" t="n">
        <f aca="false">L116/H116</f>
        <v>0.155604579513902</v>
      </c>
      <c r="O116" s="71" t="n">
        <f aca="false">I116+L116</f>
        <v>2892.01</v>
      </c>
      <c r="P116" s="72" t="n">
        <f aca="false">J116+M116</f>
        <v>3426.06119369406</v>
      </c>
      <c r="Q116" s="73" t="n">
        <f aca="false">K116+N116</f>
        <v>1</v>
      </c>
      <c r="S116" s="74"/>
    </row>
    <row r="117" customFormat="false" ht="13.8" hidden="false" customHeight="false" outlineLevel="0" collapsed="false">
      <c r="A117" s="61" t="s">
        <v>192</v>
      </c>
      <c r="B117" s="62" t="s">
        <v>193</v>
      </c>
      <c r="C117" s="63" t="s">
        <v>56</v>
      </c>
      <c r="D117" s="64" t="n">
        <v>958.1</v>
      </c>
      <c r="E117" s="65" t="n">
        <v>69.52444282</v>
      </c>
      <c r="F117" s="65"/>
      <c r="G117" s="65"/>
      <c r="H117" s="65" t="n">
        <f aca="false">D117+F117-G117</f>
        <v>958.1</v>
      </c>
      <c r="I117" s="66" t="n">
        <v>958.1</v>
      </c>
      <c r="J117" s="67" t="n">
        <f aca="false">I117*E117</f>
        <v>66611.368665842</v>
      </c>
      <c r="K117" s="68" t="n">
        <f aca="false">I117/H117</f>
        <v>1</v>
      </c>
      <c r="L117" s="69"/>
      <c r="M117" s="70" t="n">
        <f aca="false">L117*E117</f>
        <v>0</v>
      </c>
      <c r="N117" s="68" t="n">
        <f aca="false">L117/H117</f>
        <v>0</v>
      </c>
      <c r="O117" s="71" t="n">
        <f aca="false">I117+L117</f>
        <v>958.1</v>
      </c>
      <c r="P117" s="72" t="n">
        <f aca="false">J117+M117</f>
        <v>66611.368665842</v>
      </c>
      <c r="Q117" s="73" t="n">
        <f aca="false">K117+N117</f>
        <v>1</v>
      </c>
      <c r="S117" s="74"/>
    </row>
    <row r="118" customFormat="false" ht="22.35" hidden="false" customHeight="false" outlineLevel="0" collapsed="false">
      <c r="A118" s="61" t="s">
        <v>194</v>
      </c>
      <c r="B118" s="62" t="s">
        <v>195</v>
      </c>
      <c r="C118" s="63" t="s">
        <v>35</v>
      </c>
      <c r="D118" s="64" t="n">
        <v>666</v>
      </c>
      <c r="E118" s="65" t="n">
        <v>113.48070393562</v>
      </c>
      <c r="F118" s="65"/>
      <c r="G118" s="65"/>
      <c r="H118" s="65" t="n">
        <f aca="false">D118+F118-G118</f>
        <v>666</v>
      </c>
      <c r="I118" s="66" t="n">
        <v>666</v>
      </c>
      <c r="J118" s="67" t="n">
        <f aca="false">I118*E118</f>
        <v>75578.1488211229</v>
      </c>
      <c r="K118" s="68" t="n">
        <f aca="false">I118/H118</f>
        <v>1</v>
      </c>
      <c r="L118" s="69"/>
      <c r="M118" s="70" t="n">
        <f aca="false">L118*E118</f>
        <v>0</v>
      </c>
      <c r="N118" s="68" t="n">
        <f aca="false">L118/H118</f>
        <v>0</v>
      </c>
      <c r="O118" s="71" t="n">
        <f aca="false">I118+L118</f>
        <v>666</v>
      </c>
      <c r="P118" s="72" t="n">
        <f aca="false">J118+M118</f>
        <v>75578.1488211229</v>
      </c>
      <c r="Q118" s="73" t="n">
        <f aca="false">K118+N118</f>
        <v>1</v>
      </c>
      <c r="S118" s="74"/>
    </row>
    <row r="119" customFormat="false" ht="22.35" hidden="false" customHeight="false" outlineLevel="0" collapsed="false">
      <c r="A119" s="61" t="s">
        <v>196</v>
      </c>
      <c r="B119" s="62" t="s">
        <v>197</v>
      </c>
      <c r="C119" s="63" t="s">
        <v>67</v>
      </c>
      <c r="D119" s="64" t="n">
        <v>408.48</v>
      </c>
      <c r="E119" s="65" t="n">
        <v>529.03062091502</v>
      </c>
      <c r="F119" s="65" t="n">
        <v>75.28</v>
      </c>
      <c r="G119" s="65"/>
      <c r="H119" s="65" t="n">
        <f aca="false">D119+F119-G119</f>
        <v>483.76</v>
      </c>
      <c r="I119" s="66" t="n">
        <v>408.48</v>
      </c>
      <c r="J119" s="67" t="n">
        <f aca="false">I119*E119</f>
        <v>216098.428031367</v>
      </c>
      <c r="K119" s="68" t="n">
        <f aca="false">I119/H119</f>
        <v>0.844385645774764</v>
      </c>
      <c r="L119" s="69" t="n">
        <v>75.28</v>
      </c>
      <c r="M119" s="70" t="n">
        <f aca="false">L119*E119</f>
        <v>39825.4251424827</v>
      </c>
      <c r="N119" s="68" t="n">
        <f aca="false">L119/H119</f>
        <v>0.155614354225236</v>
      </c>
      <c r="O119" s="71" t="n">
        <f aca="false">I119+L119</f>
        <v>483.76</v>
      </c>
      <c r="P119" s="72" t="n">
        <f aca="false">J119+M119</f>
        <v>255923.85317385</v>
      </c>
      <c r="Q119" s="73" t="n">
        <f aca="false">K119+N119</f>
        <v>1</v>
      </c>
      <c r="S119" s="74"/>
    </row>
    <row r="120" customFormat="false" ht="22.35" hidden="false" customHeight="false" outlineLevel="0" collapsed="false">
      <c r="A120" s="61" t="s">
        <v>198</v>
      </c>
      <c r="B120" s="62" t="s">
        <v>199</v>
      </c>
      <c r="C120" s="63" t="s">
        <v>67</v>
      </c>
      <c r="D120" s="64" t="n">
        <v>1000.78</v>
      </c>
      <c r="E120" s="65" t="n">
        <v>171.3991589702</v>
      </c>
      <c r="F120" s="65" t="n">
        <v>184.42</v>
      </c>
      <c r="G120" s="65"/>
      <c r="H120" s="65" t="n">
        <f aca="false">D120+F120-G120</f>
        <v>1185.2</v>
      </c>
      <c r="I120" s="75" t="n">
        <v>1000.78</v>
      </c>
      <c r="J120" s="67" t="n">
        <f aca="false">I120*E120</f>
        <v>171532.850314197</v>
      </c>
      <c r="K120" s="68" t="n">
        <f aca="false">I120/H120</f>
        <v>0.844397570030375</v>
      </c>
      <c r="L120" s="69" t="n">
        <v>184.42</v>
      </c>
      <c r="M120" s="70" t="n">
        <f aca="false">L120*E120</f>
        <v>31609.4328972843</v>
      </c>
      <c r="N120" s="68" t="n">
        <f aca="false">L120/H120</f>
        <v>0.155602429969625</v>
      </c>
      <c r="O120" s="76" t="n">
        <f aca="false">I120+L120</f>
        <v>1185.2</v>
      </c>
      <c r="P120" s="72" t="n">
        <f aca="false">J120+M120</f>
        <v>203142.283211481</v>
      </c>
      <c r="Q120" s="77" t="n">
        <f aca="false">K120+N120</f>
        <v>1</v>
      </c>
      <c r="S120" s="74"/>
    </row>
    <row r="121" customFormat="false" ht="13.8" hidden="false" customHeight="false" outlineLevel="0" collapsed="false">
      <c r="A121" s="53" t="n">
        <v>8</v>
      </c>
      <c r="B121" s="54" t="s">
        <v>200</v>
      </c>
      <c r="C121" s="55"/>
      <c r="D121" s="56"/>
      <c r="E121" s="56"/>
      <c r="F121" s="56"/>
      <c r="G121" s="56"/>
      <c r="H121" s="56"/>
      <c r="I121" s="57"/>
      <c r="J121" s="58"/>
      <c r="K121" s="59"/>
      <c r="L121" s="57"/>
      <c r="M121" s="60" t="n">
        <f aca="false">SUM(M122:M123)</f>
        <v>25732.635570334</v>
      </c>
      <c r="N121" s="59"/>
      <c r="O121" s="58"/>
      <c r="P121" s="60" t="n">
        <f aca="false">SUM(P122:P123)</f>
        <v>168443.949765885</v>
      </c>
      <c r="Q121" s="59"/>
    </row>
    <row r="122" customFormat="false" ht="13.8" hidden="false" customHeight="false" outlineLevel="0" collapsed="false">
      <c r="A122" s="61" t="s">
        <v>201</v>
      </c>
      <c r="B122" s="62" t="s">
        <v>202</v>
      </c>
      <c r="C122" s="63" t="s">
        <v>67</v>
      </c>
      <c r="D122" s="64" t="n">
        <v>20.87</v>
      </c>
      <c r="E122" s="65" t="n">
        <v>6683.80144684</v>
      </c>
      <c r="F122" s="65" t="n">
        <v>3.85</v>
      </c>
      <c r="G122" s="65"/>
      <c r="H122" s="65" t="n">
        <f aca="false">D122+F122-G122</f>
        <v>24.72</v>
      </c>
      <c r="I122" s="66" t="n">
        <v>20.87</v>
      </c>
      <c r="J122" s="67" t="n">
        <f aca="false">I122*E122</f>
        <v>139490.936195551</v>
      </c>
      <c r="K122" s="68" t="n">
        <f aca="false">I122/H122</f>
        <v>0.844255663430421</v>
      </c>
      <c r="L122" s="69" t="n">
        <v>3.85</v>
      </c>
      <c r="M122" s="70" t="n">
        <f aca="false">L122*E122</f>
        <v>25732.635570334</v>
      </c>
      <c r="N122" s="68" t="n">
        <f aca="false">L122/H122</f>
        <v>0.155744336569579</v>
      </c>
      <c r="O122" s="71" t="n">
        <f aca="false">I122+L122</f>
        <v>24.72</v>
      </c>
      <c r="P122" s="72" t="n">
        <f aca="false">J122+M122</f>
        <v>165223.571765885</v>
      </c>
      <c r="Q122" s="73" t="n">
        <f aca="false">K122+N122</f>
        <v>1</v>
      </c>
      <c r="S122" s="74"/>
    </row>
    <row r="123" customFormat="false" ht="13.8" hidden="false" customHeight="false" outlineLevel="0" collapsed="false">
      <c r="A123" s="61" t="s">
        <v>203</v>
      </c>
      <c r="B123" s="62" t="s">
        <v>204</v>
      </c>
      <c r="C123" s="63" t="s">
        <v>31</v>
      </c>
      <c r="D123" s="64" t="n">
        <v>1</v>
      </c>
      <c r="E123" s="65" t="n">
        <v>3220.378</v>
      </c>
      <c r="F123" s="65"/>
      <c r="G123" s="65"/>
      <c r="H123" s="65" t="n">
        <f aca="false">D123+F123-G123</f>
        <v>1</v>
      </c>
      <c r="I123" s="66" t="n">
        <v>1</v>
      </c>
      <c r="J123" s="67" t="n">
        <f aca="false">I123*E123</f>
        <v>3220.378</v>
      </c>
      <c r="K123" s="68" t="n">
        <f aca="false">I123/H123</f>
        <v>1</v>
      </c>
      <c r="L123" s="69"/>
      <c r="M123" s="70" t="n">
        <f aca="false">L123*E123</f>
        <v>0</v>
      </c>
      <c r="N123" s="68" t="n">
        <f aca="false">L123/H123</f>
        <v>0</v>
      </c>
      <c r="O123" s="71" t="n">
        <f aca="false">I123+L123</f>
        <v>1</v>
      </c>
      <c r="P123" s="72" t="n">
        <f aca="false">J123+M123</f>
        <v>3220.378</v>
      </c>
      <c r="Q123" s="73" t="n">
        <f aca="false">K123+N123</f>
        <v>1</v>
      </c>
      <c r="S123" s="74"/>
    </row>
    <row r="124" customFormat="false" ht="13.8" hidden="false" customHeight="false" outlineLevel="0" collapsed="false">
      <c r="A124" s="53" t="n">
        <v>9</v>
      </c>
      <c r="B124" s="54" t="s">
        <v>205</v>
      </c>
      <c r="C124" s="55"/>
      <c r="D124" s="56"/>
      <c r="E124" s="56"/>
      <c r="F124" s="56"/>
      <c r="G124" s="56"/>
      <c r="H124" s="56"/>
      <c r="I124" s="57"/>
      <c r="J124" s="58"/>
      <c r="K124" s="59"/>
      <c r="L124" s="57"/>
      <c r="M124" s="60" t="n">
        <f aca="false">SUM(M125)</f>
        <v>2554.80209026336</v>
      </c>
      <c r="N124" s="59"/>
      <c r="O124" s="58"/>
      <c r="P124" s="60" t="n">
        <f aca="false">SUM(P125)</f>
        <v>16416.2944903888</v>
      </c>
      <c r="Q124" s="59"/>
      <c r="R124" s="87"/>
    </row>
    <row r="125" customFormat="false" ht="22.35" hidden="false" customHeight="false" outlineLevel="0" collapsed="false">
      <c r="A125" s="61" t="s">
        <v>206</v>
      </c>
      <c r="B125" s="62" t="s">
        <v>207</v>
      </c>
      <c r="C125" s="63" t="s">
        <v>67</v>
      </c>
      <c r="D125" s="64" t="n">
        <v>26.64</v>
      </c>
      <c r="E125" s="65" t="n">
        <v>520.326291296</v>
      </c>
      <c r="F125" s="65" t="n">
        <v>4.91</v>
      </c>
      <c r="G125" s="65"/>
      <c r="H125" s="65" t="n">
        <f aca="false">D125+F125-G125</f>
        <v>31.55</v>
      </c>
      <c r="I125" s="66" t="n">
        <v>26.64</v>
      </c>
      <c r="J125" s="67" t="n">
        <f aca="false">I125*E125</f>
        <v>13861.4924001254</v>
      </c>
      <c r="K125" s="68" t="n">
        <f aca="false">I125/H125</f>
        <v>0.844374009508716</v>
      </c>
      <c r="L125" s="69" t="n">
        <v>4.91</v>
      </c>
      <c r="M125" s="70" t="n">
        <f aca="false">L125*E125</f>
        <v>2554.80209026336</v>
      </c>
      <c r="N125" s="68" t="n">
        <f aca="false">L125/H125</f>
        <v>0.155625990491284</v>
      </c>
      <c r="O125" s="71" t="n">
        <f aca="false">I125+L125</f>
        <v>31.55</v>
      </c>
      <c r="P125" s="72" t="n">
        <f aca="false">J125+M125</f>
        <v>16416.2944903888</v>
      </c>
      <c r="Q125" s="73" t="n">
        <f aca="false">K125+N125</f>
        <v>1</v>
      </c>
      <c r="S125" s="74"/>
    </row>
    <row r="126" customFormat="false" ht="13.8" hidden="false" customHeight="false" outlineLevel="0" collapsed="false">
      <c r="A126" s="53" t="n">
        <v>10</v>
      </c>
      <c r="B126" s="54" t="s">
        <v>208</v>
      </c>
      <c r="C126" s="55"/>
      <c r="D126" s="56"/>
      <c r="E126" s="56"/>
      <c r="F126" s="56"/>
      <c r="G126" s="56"/>
      <c r="H126" s="56"/>
      <c r="I126" s="57"/>
      <c r="J126" s="58"/>
      <c r="K126" s="59"/>
      <c r="L126" s="57"/>
      <c r="M126" s="60" t="n">
        <f aca="false">SUM(M127)</f>
        <v>0</v>
      </c>
      <c r="N126" s="59"/>
      <c r="O126" s="58"/>
      <c r="P126" s="60" t="n">
        <f aca="false">SUM(P127)</f>
        <v>15173.5261990788</v>
      </c>
      <c r="Q126" s="59"/>
    </row>
    <row r="127" customFormat="false" ht="13.8" hidden="false" customHeight="false" outlineLevel="0" collapsed="false">
      <c r="A127" s="61" t="s">
        <v>209</v>
      </c>
      <c r="B127" s="62" t="s">
        <v>210</v>
      </c>
      <c r="C127" s="63" t="s">
        <v>35</v>
      </c>
      <c r="D127" s="64" t="n">
        <v>232.4</v>
      </c>
      <c r="E127" s="65" t="n">
        <v>65.290560237</v>
      </c>
      <c r="F127" s="65"/>
      <c r="G127" s="65"/>
      <c r="H127" s="65" t="n">
        <f aca="false">D127+F127-G127</f>
        <v>232.4</v>
      </c>
      <c r="I127" s="66" t="n">
        <v>232.4</v>
      </c>
      <c r="J127" s="67" t="n">
        <f aca="false">I127*E127</f>
        <v>15173.5261990788</v>
      </c>
      <c r="K127" s="68" t="n">
        <f aca="false">I127/H127</f>
        <v>1</v>
      </c>
      <c r="L127" s="69"/>
      <c r="M127" s="70" t="n">
        <f aca="false">L127*E127</f>
        <v>0</v>
      </c>
      <c r="N127" s="68" t="n">
        <f aca="false">L127/H127</f>
        <v>0</v>
      </c>
      <c r="O127" s="71" t="n">
        <f aca="false">I127+L127</f>
        <v>232.4</v>
      </c>
      <c r="P127" s="72" t="n">
        <f aca="false">J127+M127</f>
        <v>15173.5261990788</v>
      </c>
      <c r="Q127" s="73" t="n">
        <f aca="false">K127+N127</f>
        <v>1</v>
      </c>
      <c r="S127" s="74"/>
    </row>
    <row r="128" customFormat="false" ht="13.8" hidden="false" customHeight="false" outlineLevel="0" collapsed="false">
      <c r="A128" s="53" t="n">
        <v>11</v>
      </c>
      <c r="B128" s="54" t="s">
        <v>211</v>
      </c>
      <c r="C128" s="55"/>
      <c r="D128" s="56"/>
      <c r="E128" s="56"/>
      <c r="F128" s="56"/>
      <c r="G128" s="56"/>
      <c r="H128" s="56"/>
      <c r="I128" s="57"/>
      <c r="J128" s="58"/>
      <c r="K128" s="59"/>
      <c r="L128" s="57"/>
      <c r="M128" s="60" t="n">
        <f aca="false">SUM(M129)</f>
        <v>0</v>
      </c>
      <c r="N128" s="59"/>
      <c r="O128" s="58"/>
      <c r="P128" s="60" t="n">
        <f aca="false">SUM(P129)</f>
        <v>10762.6540005543</v>
      </c>
      <c r="Q128" s="59"/>
    </row>
    <row r="129" customFormat="false" ht="13.8" hidden="false" customHeight="false" outlineLevel="0" collapsed="false">
      <c r="A129" s="61" t="s">
        <v>212</v>
      </c>
      <c r="B129" s="62" t="s">
        <v>213</v>
      </c>
      <c r="C129" s="63" t="s">
        <v>35</v>
      </c>
      <c r="D129" s="64" t="n">
        <v>1437.1</v>
      </c>
      <c r="E129" s="65" t="n">
        <v>7.48914758928</v>
      </c>
      <c r="F129" s="65"/>
      <c r="G129" s="65"/>
      <c r="H129" s="65" t="n">
        <f aca="false">D129+F129-G129</f>
        <v>1437.1</v>
      </c>
      <c r="I129" s="66" t="n">
        <v>1437.1</v>
      </c>
      <c r="J129" s="67" t="n">
        <f aca="false">I129*E129</f>
        <v>10762.6540005543</v>
      </c>
      <c r="K129" s="68" t="n">
        <f aca="false">I129/H129</f>
        <v>1</v>
      </c>
      <c r="L129" s="69"/>
      <c r="M129" s="70" t="n">
        <f aca="false">L129*E129</f>
        <v>0</v>
      </c>
      <c r="N129" s="68" t="n">
        <f aca="false">L129/D129</f>
        <v>0</v>
      </c>
      <c r="O129" s="71" t="n">
        <f aca="false">I129+L129</f>
        <v>1437.1</v>
      </c>
      <c r="P129" s="72" t="n">
        <f aca="false">J129+M129</f>
        <v>10762.6540005543</v>
      </c>
      <c r="Q129" s="73" t="n">
        <f aca="false">K129+N129</f>
        <v>1</v>
      </c>
      <c r="S129" s="74"/>
    </row>
    <row r="130" customFormat="false" ht="13.8" hidden="false" customHeight="false" outlineLevel="0" collapsed="false">
      <c r="A130" s="53" t="n">
        <v>13</v>
      </c>
      <c r="B130" s="54" t="s">
        <v>214</v>
      </c>
      <c r="C130" s="55"/>
      <c r="D130" s="56"/>
      <c r="E130" s="56"/>
      <c r="F130" s="56"/>
      <c r="G130" s="56"/>
      <c r="H130" s="56"/>
      <c r="I130" s="57"/>
      <c r="J130" s="58"/>
      <c r="K130" s="59"/>
      <c r="L130" s="57"/>
      <c r="M130" s="60" t="n">
        <f aca="false">SUM(M131)</f>
        <v>26342.9177639469</v>
      </c>
      <c r="N130" s="59"/>
      <c r="O130" s="58"/>
      <c r="P130" s="60" t="n">
        <f aca="false">SUM(P131)</f>
        <v>290832.525628023</v>
      </c>
      <c r="Q130" s="59"/>
    </row>
    <row r="131" customFormat="false" ht="13.8" hidden="false" customHeight="false" outlineLevel="0" collapsed="false">
      <c r="A131" s="61" t="s">
        <v>215</v>
      </c>
      <c r="B131" s="62" t="s">
        <v>216</v>
      </c>
      <c r="C131" s="63" t="s">
        <v>43</v>
      </c>
      <c r="D131" s="88" t="n">
        <v>1</v>
      </c>
      <c r="E131" s="65" t="n">
        <v>253315.4274</v>
      </c>
      <c r="F131" s="65" t="n">
        <v>0.148104277</v>
      </c>
      <c r="G131" s="65"/>
      <c r="H131" s="65" t="n">
        <f aca="false">D131+F131-G131</f>
        <v>1.148104277</v>
      </c>
      <c r="I131" s="66" t="n">
        <v>1.0441117249698</v>
      </c>
      <c r="J131" s="67" t="n">
        <f aca="false">I131*E131</f>
        <v>264489.607864076</v>
      </c>
      <c r="K131" s="68" t="n">
        <f aca="false">I131/H131</f>
        <v>0.909422380777177</v>
      </c>
      <c r="L131" s="89" t="n">
        <v>0.1039925520302</v>
      </c>
      <c r="M131" s="70" t="n">
        <f aca="false">L131*E131</f>
        <v>26342.9177639469</v>
      </c>
      <c r="N131" s="68" t="n">
        <f aca="false">L131/H131</f>
        <v>0.0905776192228226</v>
      </c>
      <c r="O131" s="71" t="n">
        <f aca="false">I131+L131</f>
        <v>1.148104277</v>
      </c>
      <c r="P131" s="72" t="n">
        <f aca="false">J131+M131</f>
        <v>290832.525628023</v>
      </c>
      <c r="Q131" s="73" t="n">
        <f aca="false">K131+N131</f>
        <v>1</v>
      </c>
      <c r="S131" s="74"/>
    </row>
    <row r="132" customFormat="false" ht="13.8" hidden="false" customHeight="false" outlineLevel="0" collapsed="false">
      <c r="A132" s="53" t="n">
        <v>14</v>
      </c>
      <c r="B132" s="54" t="s">
        <v>217</v>
      </c>
      <c r="C132" s="55"/>
      <c r="D132" s="56"/>
      <c r="E132" s="56"/>
      <c r="F132" s="56"/>
      <c r="G132" s="56"/>
      <c r="H132" s="56"/>
      <c r="I132" s="57"/>
      <c r="J132" s="58"/>
      <c r="K132" s="59"/>
      <c r="L132" s="57"/>
      <c r="M132" s="60" t="n">
        <f aca="false">SUM(M133)</f>
        <v>23357.48</v>
      </c>
      <c r="N132" s="59"/>
      <c r="O132" s="58"/>
      <c r="P132" s="60" t="n">
        <f aca="false">SUM(P133)</f>
        <v>23357.48</v>
      </c>
      <c r="Q132" s="59"/>
      <c r="S132" s="90"/>
    </row>
    <row r="133" customFormat="false" ht="22.35" hidden="false" customHeight="false" outlineLevel="0" collapsed="false">
      <c r="A133" s="61" t="s">
        <v>218</v>
      </c>
      <c r="B133" s="62" t="s">
        <v>219</v>
      </c>
      <c r="C133" s="63" t="s">
        <v>220</v>
      </c>
      <c r="D133" s="88"/>
      <c r="E133" s="65" t="n">
        <v>370.75</v>
      </c>
      <c r="F133" s="65" t="n">
        <v>63.0006203641268</v>
      </c>
      <c r="G133" s="65"/>
      <c r="H133" s="65" t="n">
        <f aca="false">D133+F133-G133</f>
        <v>63.0006203641268</v>
      </c>
      <c r="I133" s="66" t="n">
        <v>0</v>
      </c>
      <c r="J133" s="67" t="n">
        <f aca="false">I133*E133</f>
        <v>0</v>
      </c>
      <c r="K133" s="68" t="n">
        <f aca="false">I133/H133</f>
        <v>0</v>
      </c>
      <c r="L133" s="91" t="n">
        <v>63.0006203641268</v>
      </c>
      <c r="M133" s="70" t="n">
        <f aca="false">L133*E133</f>
        <v>23357.48</v>
      </c>
      <c r="N133" s="68" t="n">
        <f aca="false">L133/H133</f>
        <v>1</v>
      </c>
      <c r="O133" s="71" t="n">
        <f aca="false">I133+L133</f>
        <v>63.0006203641268</v>
      </c>
      <c r="P133" s="72" t="n">
        <f aca="false">J133+M133</f>
        <v>23357.48</v>
      </c>
      <c r="Q133" s="73" t="n">
        <f aca="false">K133+N133</f>
        <v>1</v>
      </c>
      <c r="S133" s="74"/>
    </row>
    <row r="134" customFormat="false" ht="13.8" hidden="false" customHeight="true" outlineLevel="0" collapsed="false">
      <c r="A134" s="92" t="s">
        <v>221</v>
      </c>
      <c r="B134" s="92"/>
      <c r="C134" s="55"/>
      <c r="D134" s="56"/>
      <c r="E134" s="56"/>
      <c r="F134" s="56"/>
      <c r="G134" s="56"/>
      <c r="H134" s="56"/>
      <c r="I134" s="93"/>
      <c r="J134" s="94"/>
      <c r="K134" s="95"/>
      <c r="L134" s="94"/>
      <c r="M134" s="96" t="n">
        <f aca="false">M130+M128+M126+M124+M121+M114+M96+M88+M81+M70+M46+M29+M132</f>
        <v>415005.693676553</v>
      </c>
      <c r="N134" s="95"/>
      <c r="O134" s="94"/>
      <c r="P134" s="96" t="n">
        <f aca="false">P130+P128+P126+P124+P121+P114+P96+P88+P81+P70+P46+P29+P132</f>
        <v>4581945.39099416</v>
      </c>
      <c r="Q134" s="95"/>
      <c r="R134" s="97"/>
      <c r="S134" s="98"/>
    </row>
    <row r="135" customFormat="false" ht="13.8" hidden="false" customHeight="false" outlineLevel="0" collapsed="false">
      <c r="A135" s="99"/>
      <c r="B135" s="99"/>
      <c r="C135" s="99"/>
      <c r="D135" s="99"/>
      <c r="E135" s="99"/>
      <c r="F135" s="99"/>
      <c r="G135" s="99"/>
      <c r="H135" s="99"/>
      <c r="I135" s="99"/>
      <c r="J135" s="99"/>
      <c r="K135" s="99"/>
      <c r="L135" s="99"/>
      <c r="M135" s="99"/>
      <c r="N135" s="99"/>
      <c r="O135" s="99"/>
      <c r="P135" s="99"/>
      <c r="Q135" s="99"/>
    </row>
    <row r="136" s="106" customFormat="true" ht="15.75" hidden="false" customHeight="true" outlineLevel="0" collapsed="false">
      <c r="A136" s="100" t="s">
        <v>222</v>
      </c>
      <c r="B136" s="101"/>
      <c r="C136" s="102" t="n">
        <v>3990877.84</v>
      </c>
      <c r="D136" s="102"/>
      <c r="E136" s="102"/>
      <c r="F136" s="103"/>
      <c r="G136" s="103"/>
      <c r="H136" s="103"/>
      <c r="I136" s="104"/>
      <c r="J136" s="104"/>
      <c r="K136" s="104"/>
      <c r="L136" s="104"/>
      <c r="M136" s="105" t="s">
        <v>223</v>
      </c>
      <c r="N136" s="105"/>
      <c r="O136" s="105"/>
      <c r="P136" s="105"/>
      <c r="Q136" s="105"/>
      <c r="R136" s="2"/>
      <c r="S136" s="2"/>
      <c r="T136" s="2"/>
      <c r="U136" s="47"/>
      <c r="V136" s="1"/>
      <c r="W136" s="1"/>
    </row>
    <row r="137" s="106" customFormat="true" ht="16.5" hidden="false" customHeight="true" outlineLevel="0" collapsed="false">
      <c r="A137" s="107" t="s">
        <v>224</v>
      </c>
      <c r="B137" s="108"/>
      <c r="C137" s="109" t="n">
        <f aca="false">D137/C136</f>
        <v>0.148104646912541</v>
      </c>
      <c r="D137" s="110" t="n">
        <v>591067.553364286</v>
      </c>
      <c r="E137" s="110"/>
      <c r="F137" s="111"/>
      <c r="G137" s="111"/>
      <c r="H137" s="111"/>
      <c r="I137" s="112" t="str">
        <f aca="false">L27</f>
        <v>MEDIÇÃO 18</v>
      </c>
      <c r="J137" s="112"/>
      <c r="K137" s="113" t="n">
        <f aca="false">M134/C136</f>
        <v>0.103988573520595</v>
      </c>
      <c r="L137" s="113"/>
      <c r="M137" s="114" t="str">
        <f aca="false">L27</f>
        <v>MEDIÇÃO 18</v>
      </c>
      <c r="N137" s="114"/>
      <c r="O137" s="115" t="n">
        <f aca="false">M134</f>
        <v>415005.693676553</v>
      </c>
      <c r="P137" s="115"/>
      <c r="Q137" s="115"/>
      <c r="R137" s="2"/>
      <c r="S137" s="2"/>
      <c r="T137" s="2"/>
      <c r="U137" s="47"/>
      <c r="V137" s="1"/>
      <c r="W137" s="1"/>
    </row>
    <row r="138" s="106" customFormat="true" ht="13.8" hidden="false" customHeight="true" outlineLevel="0" collapsed="false">
      <c r="A138" s="107" t="s">
        <v>225</v>
      </c>
      <c r="B138" s="116"/>
      <c r="C138" s="117" t="n">
        <f aca="false">D138/C136</f>
        <v>0</v>
      </c>
      <c r="D138" s="118" t="n">
        <f aca="false">I133</f>
        <v>0</v>
      </c>
      <c r="E138" s="118"/>
      <c r="F138" s="119"/>
      <c r="G138" s="119"/>
      <c r="H138" s="119"/>
      <c r="I138" s="120" t="s">
        <v>226</v>
      </c>
      <c r="J138" s="120"/>
      <c r="K138" s="121" t="n">
        <f aca="false">O138/C139</f>
        <v>0.999999999482725</v>
      </c>
      <c r="L138" s="121"/>
      <c r="M138" s="122" t="s">
        <v>227</v>
      </c>
      <c r="N138" s="122"/>
      <c r="O138" s="123" t="n">
        <f aca="false">P134</f>
        <v>4581945.39099416</v>
      </c>
      <c r="P138" s="123"/>
      <c r="Q138" s="123"/>
      <c r="R138" s="2"/>
      <c r="S138" s="124"/>
      <c r="T138" s="2"/>
      <c r="U138" s="47"/>
      <c r="V138" s="1"/>
      <c r="W138" s="1"/>
    </row>
    <row r="139" customFormat="false" ht="13.8" hidden="false" customHeight="true" outlineLevel="0" collapsed="false">
      <c r="A139" s="107" t="s">
        <v>228</v>
      </c>
      <c r="B139" s="108"/>
      <c r="C139" s="125" t="n">
        <f aca="false">C136+D137-D138</f>
        <v>4581945.39336429</v>
      </c>
      <c r="D139" s="125"/>
      <c r="E139" s="125"/>
      <c r="F139" s="119"/>
      <c r="G139" s="119"/>
      <c r="H139" s="119"/>
      <c r="I139" s="126" t="s">
        <v>229</v>
      </c>
      <c r="J139" s="126"/>
      <c r="K139" s="127" t="n">
        <f aca="false">100%-K138</f>
        <v>5.17275111633353E-010</v>
      </c>
      <c r="L139" s="127"/>
      <c r="M139" s="128" t="s">
        <v>230</v>
      </c>
      <c r="N139" s="128"/>
      <c r="O139" s="129" t="n">
        <f aca="false">C139-O138</f>
        <v>0.00237012654542923</v>
      </c>
      <c r="P139" s="129"/>
      <c r="Q139" s="129"/>
      <c r="R139" s="2"/>
      <c r="S139" s="124"/>
      <c r="T139" s="2"/>
      <c r="U139" s="47"/>
    </row>
    <row r="140" customFormat="false" ht="13.8" hidden="false" customHeight="false" outlineLevel="0" collapsed="false">
      <c r="A140" s="130"/>
      <c r="B140" s="131"/>
      <c r="C140" s="132"/>
      <c r="D140" s="132"/>
      <c r="E140" s="132"/>
      <c r="F140" s="132"/>
      <c r="G140" s="132"/>
      <c r="H140" s="132"/>
      <c r="I140" s="133"/>
      <c r="J140" s="132"/>
      <c r="L140" s="134"/>
      <c r="M140" s="135"/>
      <c r="N140" s="130"/>
      <c r="O140" s="130"/>
      <c r="P140" s="135"/>
      <c r="Q140" s="135"/>
      <c r="R140" s="97"/>
      <c r="S140" s="52"/>
    </row>
    <row r="141" customFormat="false" ht="13.8" hidden="false" customHeight="true" outlineLevel="0" collapsed="false">
      <c r="A141" s="130"/>
      <c r="B141" s="136"/>
      <c r="C141" s="131"/>
      <c r="D141" s="134"/>
      <c r="G141" s="137" t="s">
        <v>231</v>
      </c>
      <c r="H141" s="137"/>
      <c r="I141" s="137"/>
      <c r="J141" s="137"/>
      <c r="K141" s="137"/>
      <c r="L141" s="134"/>
      <c r="M141" s="138"/>
      <c r="N141" s="130"/>
      <c r="O141" s="130"/>
      <c r="P141" s="139"/>
      <c r="Q141" s="130"/>
      <c r="S141" s="52"/>
    </row>
    <row r="142" customFormat="false" ht="13.8" hidden="false" customHeight="false" outlineLevel="0" collapsed="false">
      <c r="A142" s="130"/>
      <c r="B142" s="136"/>
      <c r="C142" s="136"/>
      <c r="D142" s="134"/>
      <c r="G142" s="137"/>
      <c r="H142" s="137"/>
      <c r="I142" s="137"/>
      <c r="J142" s="137"/>
      <c r="K142" s="137"/>
      <c r="L142" s="134"/>
      <c r="M142" s="130"/>
      <c r="N142" s="130"/>
      <c r="O142" s="130"/>
      <c r="P142" s="130"/>
      <c r="Q142" s="130"/>
      <c r="S142" s="52"/>
    </row>
    <row r="143" customFormat="false" ht="13.8" hidden="false" customHeight="false" outlineLevel="0" collapsed="false">
      <c r="A143" s="130"/>
      <c r="B143" s="136"/>
      <c r="C143" s="136"/>
      <c r="D143" s="134"/>
      <c r="G143" s="137"/>
      <c r="H143" s="137"/>
      <c r="I143" s="137"/>
      <c r="J143" s="137"/>
      <c r="K143" s="137"/>
      <c r="L143" s="134"/>
      <c r="M143" s="130"/>
      <c r="N143" s="130"/>
      <c r="O143" s="130"/>
      <c r="P143" s="130"/>
      <c r="Q143" s="130"/>
      <c r="S143" s="52"/>
    </row>
    <row r="144" customFormat="false" ht="13.8" hidden="false" customHeight="false" outlineLevel="0" collapsed="false">
      <c r="B144" s="136"/>
      <c r="C144" s="136"/>
      <c r="D144" s="4"/>
      <c r="H144" s="130"/>
      <c r="I144" s="131" t="s">
        <v>232</v>
      </c>
      <c r="J144" s="132"/>
      <c r="K144" s="132"/>
    </row>
    <row r="145" customFormat="false" ht="13.8" hidden="false" customHeight="false" outlineLevel="0" collapsed="false">
      <c r="B145" s="4"/>
      <c r="C145" s="136"/>
      <c r="D145" s="4"/>
      <c r="H145" s="130"/>
      <c r="I145" s="136" t="s">
        <v>233</v>
      </c>
      <c r="J145" s="131"/>
      <c r="K145" s="134"/>
      <c r="M145" s="97"/>
      <c r="P145" s="140"/>
    </row>
    <row r="146" customFormat="false" ht="13.8" hidden="false" customHeight="false" outlineLevel="0" collapsed="false">
      <c r="H146" s="130"/>
      <c r="I146" s="136" t="s">
        <v>234</v>
      </c>
      <c r="J146" s="136"/>
      <c r="K146" s="134"/>
      <c r="M146" s="97"/>
      <c r="N146" s="97"/>
      <c r="P146" s="97"/>
      <c r="Q146" s="97"/>
      <c r="R146" s="97"/>
    </row>
    <row r="147" s="106" customFormat="true" ht="13.8" hidden="false" customHeight="false" outlineLevel="0" collapsed="false">
      <c r="A147" s="1"/>
      <c r="B147" s="1"/>
      <c r="C147" s="1"/>
      <c r="D147" s="1"/>
      <c r="E147" s="1"/>
      <c r="F147" s="1"/>
      <c r="G147" s="1"/>
      <c r="H147" s="130"/>
      <c r="I147" s="136" t="s">
        <v>235</v>
      </c>
      <c r="J147" s="136"/>
      <c r="K147" s="134"/>
      <c r="L147" s="141"/>
      <c r="M147" s="90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customFormat="false" ht="13.8" hidden="false" customHeight="false" outlineLevel="0" collapsed="false">
      <c r="B148" s="1"/>
      <c r="I148" s="136" t="s">
        <v>236</v>
      </c>
      <c r="J148" s="136"/>
      <c r="K148" s="4"/>
      <c r="L148" s="141"/>
      <c r="M148" s="90"/>
    </row>
    <row r="149" customFormat="false" ht="13.8" hidden="false" customHeight="false" outlineLevel="0" collapsed="false">
      <c r="B149" s="1"/>
      <c r="L149" s="142"/>
    </row>
    <row r="150" customFormat="false" ht="13.8" hidden="false" customHeight="false" outlineLevel="0" collapsed="false">
      <c r="B150" s="1"/>
    </row>
    <row r="151" s="143" customFormat="true" ht="13.8" hidden="false" customHeight="false" outlineLevel="0" collapsed="false">
      <c r="A151" s="1"/>
      <c r="B151" s="1"/>
      <c r="C151" s="1"/>
      <c r="D151" s="1"/>
      <c r="E151" s="1"/>
      <c r="F151" s="1"/>
      <c r="G151" s="1"/>
      <c r="H151" s="1"/>
      <c r="I151" s="3"/>
      <c r="J151" s="1"/>
      <c r="K151" s="1"/>
      <c r="L151" s="4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customFormat="false" ht="13.8" hidden="false" customHeight="false" outlineLevel="0" collapsed="false">
      <c r="B152" s="1"/>
      <c r="L152" s="141"/>
    </row>
    <row r="153" customFormat="false" ht="13.8" hidden="false" customHeight="false" outlineLevel="0" collapsed="false">
      <c r="B153" s="1"/>
    </row>
    <row r="154" customFormat="false" ht="13.8" hidden="false" customHeight="false" outlineLevel="0" collapsed="false">
      <c r="B154" s="1"/>
    </row>
    <row r="155" customFormat="false" ht="13.8" hidden="false" customHeight="false" outlineLevel="0" collapsed="false">
      <c r="B155" s="1"/>
    </row>
    <row r="156" customFormat="false" ht="13.8" hidden="false" customHeight="false" outlineLevel="0" collapsed="false">
      <c r="B156" s="1"/>
    </row>
    <row r="157" customFormat="false" ht="13.8" hidden="false" customHeight="false" outlineLevel="0" collapsed="false">
      <c r="B157" s="1"/>
    </row>
    <row r="158" customFormat="false" ht="13.8" hidden="false" customHeight="false" outlineLevel="0" collapsed="false">
      <c r="B158" s="1"/>
    </row>
    <row r="159" customFormat="false" ht="13.8" hidden="false" customHeight="false" outlineLevel="0" collapsed="false">
      <c r="B159" s="1"/>
    </row>
    <row r="160" customFormat="false" ht="13.8" hidden="false" customHeight="false" outlineLevel="0" collapsed="false">
      <c r="B160" s="1"/>
    </row>
    <row r="161" s="106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3"/>
      <c r="J161" s="1"/>
      <c r="K161" s="1"/>
      <c r="L161" s="4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8" s="106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3"/>
      <c r="J168" s="1"/>
      <c r="K168" s="1"/>
      <c r="L168" s="4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74" s="2" customFormat="true" ht="13.8" hidden="false" customHeight="false" outlineLevel="0" collapsed="false">
      <c r="A174" s="1"/>
      <c r="C174" s="1"/>
      <c r="D174" s="1"/>
      <c r="E174" s="1"/>
      <c r="F174" s="1"/>
      <c r="G174" s="1"/>
      <c r="H174" s="1"/>
      <c r="I174" s="3"/>
      <c r="J174" s="1"/>
      <c r="K174" s="1"/>
      <c r="L174" s="4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="2" customFormat="true" ht="13.8" hidden="false" customHeight="false" outlineLevel="0" collapsed="false">
      <c r="A175" s="1"/>
      <c r="C175" s="1"/>
      <c r="D175" s="1"/>
      <c r="E175" s="1"/>
      <c r="F175" s="1"/>
      <c r="G175" s="1"/>
      <c r="H175" s="1"/>
      <c r="I175" s="3"/>
      <c r="J175" s="1"/>
      <c r="K175" s="1"/>
      <c r="L175" s="4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="2" customFormat="true" ht="13.8" hidden="false" customHeight="false" outlineLevel="0" collapsed="false">
      <c r="A176" s="1"/>
      <c r="C176" s="1"/>
      <c r="D176" s="1"/>
      <c r="E176" s="1"/>
      <c r="F176" s="1"/>
      <c r="G176" s="1"/>
      <c r="H176" s="1"/>
      <c r="I176" s="3"/>
      <c r="J176" s="1"/>
      <c r="K176" s="1"/>
      <c r="L176" s="4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="2" customFormat="true" ht="13.8" hidden="false" customHeight="false" outlineLevel="0" collapsed="false">
      <c r="A177" s="1"/>
      <c r="C177" s="1"/>
      <c r="D177" s="1"/>
      <c r="E177" s="1"/>
      <c r="F177" s="1"/>
      <c r="G177" s="1"/>
      <c r="H177" s="1"/>
      <c r="I177" s="3"/>
      <c r="J177" s="1"/>
      <c r="K177" s="1"/>
      <c r="L177" s="4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0">
    <mergeCell ref="A1:Q11"/>
    <mergeCell ref="A12:Q20"/>
    <mergeCell ref="A21:M22"/>
    <mergeCell ref="N21:Q22"/>
    <mergeCell ref="A23:F24"/>
    <mergeCell ref="G23:H24"/>
    <mergeCell ref="I23:J24"/>
    <mergeCell ref="K23:M24"/>
    <mergeCell ref="N23:O23"/>
    <mergeCell ref="P23:Q23"/>
    <mergeCell ref="N24:O24"/>
    <mergeCell ref="P24:Q24"/>
    <mergeCell ref="A25:F25"/>
    <mergeCell ref="G25:H25"/>
    <mergeCell ref="I25:J25"/>
    <mergeCell ref="L25:M25"/>
    <mergeCell ref="N25:O25"/>
    <mergeCell ref="P25:Q25"/>
    <mergeCell ref="A26:H26"/>
    <mergeCell ref="I26:K26"/>
    <mergeCell ref="L26:M26"/>
    <mergeCell ref="A27:A28"/>
    <mergeCell ref="B27:B28"/>
    <mergeCell ref="C27:C28"/>
    <mergeCell ref="D27:D28"/>
    <mergeCell ref="E27:E28"/>
    <mergeCell ref="F27:H27"/>
    <mergeCell ref="I27:K27"/>
    <mergeCell ref="L27:N27"/>
    <mergeCell ref="O27:Q27"/>
    <mergeCell ref="A134:B134"/>
    <mergeCell ref="A135:Q135"/>
    <mergeCell ref="C136:E136"/>
    <mergeCell ref="M136:Q136"/>
    <mergeCell ref="D137:E137"/>
    <mergeCell ref="I137:J137"/>
    <mergeCell ref="K137:L137"/>
    <mergeCell ref="M137:N137"/>
    <mergeCell ref="O137:Q137"/>
    <mergeCell ref="D138:E138"/>
    <mergeCell ref="I138:J138"/>
    <mergeCell ref="K138:L138"/>
    <mergeCell ref="M138:N138"/>
    <mergeCell ref="O138:Q138"/>
    <mergeCell ref="C139:E139"/>
    <mergeCell ref="I139:J139"/>
    <mergeCell ref="K139:L139"/>
    <mergeCell ref="M139:N139"/>
    <mergeCell ref="O139:Q139"/>
    <mergeCell ref="G141:K143"/>
  </mergeCells>
  <conditionalFormatting sqref="Q29:Q1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1" manualBreakCount="1">
    <brk id="65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I13" activeCellId="0" sqref="I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5.31"/>
    <col collapsed="false" customWidth="true" hidden="false" outlineLevel="0" max="9" min="9" style="1" width="7.08"/>
    <col collapsed="false" customWidth="true" hidden="false" outlineLevel="0" max="12" min="12" style="1" width="17.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4"/>
      <c r="B2" s="145" t="s">
        <v>237</v>
      </c>
      <c r="C2" s="145"/>
      <c r="D2" s="145"/>
      <c r="E2" s="145"/>
    </row>
    <row r="3" customFormat="false" ht="13.8" hidden="false" customHeight="false" outlineLevel="0" collapsed="false">
      <c r="B3" s="145"/>
      <c r="C3" s="145"/>
      <c r="D3" s="145"/>
      <c r="E3" s="145"/>
    </row>
    <row r="4" customFormat="false" ht="13.8" hidden="false" customHeight="false" outlineLevel="0" collapsed="false">
      <c r="B4" s="145"/>
      <c r="C4" s="145"/>
      <c r="D4" s="145"/>
      <c r="E4" s="145"/>
    </row>
    <row r="5" customFormat="false" ht="13.8" hidden="false" customHeight="false" outlineLevel="0" collapsed="false">
      <c r="B5" s="145"/>
      <c r="C5" s="145"/>
      <c r="D5" s="145"/>
      <c r="E5" s="145"/>
    </row>
    <row r="6" customFormat="false" ht="13.8" hidden="false" customHeight="false" outlineLevel="0" collapsed="false">
      <c r="B6" s="145"/>
      <c r="C6" s="145"/>
      <c r="D6" s="145"/>
      <c r="E6" s="145"/>
    </row>
    <row r="7" customFormat="false" ht="32.55" hidden="false" customHeight="true" outlineLevel="0" collapsed="false">
      <c r="B7" s="145"/>
      <c r="C7" s="145"/>
      <c r="D7" s="145"/>
      <c r="E7" s="145"/>
    </row>
    <row r="8" customFormat="false" ht="15.75" hidden="false" customHeight="true" outlineLevel="0" collapsed="false">
      <c r="B8" s="146" t="s">
        <v>238</v>
      </c>
      <c r="C8" s="146"/>
      <c r="D8" s="146"/>
      <c r="E8" s="146"/>
    </row>
    <row r="9" customFormat="false" ht="15" hidden="false" customHeight="true" outlineLevel="0" collapsed="false">
      <c r="B9" s="147" t="s">
        <v>239</v>
      </c>
      <c r="C9" s="147"/>
      <c r="D9" s="148" t="s">
        <v>3</v>
      </c>
      <c r="E9" s="148"/>
    </row>
    <row r="10" customFormat="false" ht="15" hidden="false" customHeight="true" outlineLevel="0" collapsed="false">
      <c r="B10" s="147" t="s">
        <v>240</v>
      </c>
      <c r="C10" s="147"/>
      <c r="D10" s="148"/>
      <c r="E10" s="148"/>
    </row>
    <row r="11" customFormat="false" ht="15" hidden="false" customHeight="false" outlineLevel="0" collapsed="false">
      <c r="B11" s="149" t="s">
        <v>18</v>
      </c>
      <c r="C11" s="150" t="s">
        <v>241</v>
      </c>
      <c r="D11" s="150" t="s">
        <v>43</v>
      </c>
      <c r="E11" s="151" t="s">
        <v>21</v>
      </c>
    </row>
    <row r="12" customFormat="false" ht="15" hidden="false" customHeight="false" outlineLevel="0" collapsed="false">
      <c r="B12" s="152" t="n">
        <v>1</v>
      </c>
      <c r="C12" s="153" t="str">
        <f aca="false">VLOOKUP(B12,'MEDIÇÃO 18'!$A$29:$C$134,2,0)</f>
        <v>MURO DE CONTENÇÃO</v>
      </c>
      <c r="D12" s="154"/>
      <c r="E12" s="155"/>
    </row>
    <row r="13" customFormat="false" ht="15" hidden="false" customHeight="false" outlineLevel="0" collapsed="false">
      <c r="B13" s="156" t="s">
        <v>65</v>
      </c>
      <c r="C13" s="157" t="str">
        <f aca="false">VLOOKUP(B13,'MEDIÇÃO 18'!$A$29:$C$134,2,0)</f>
        <v>Transporte de materiais para DMT acima de 15 km (Caminhão basculante)</v>
      </c>
      <c r="D13" s="158" t="str">
        <f aca="false">VLOOKUP(B13,'MEDIÇÃO 18'!$A$29:$C$131,3,0)</f>
        <v>t</v>
      </c>
      <c r="E13" s="159" t="n">
        <f aca="false">SUM(D14)</f>
        <v>0.001</v>
      </c>
    </row>
    <row r="14" customFormat="false" ht="15" hidden="false" customHeight="true" outlineLevel="0" collapsed="false">
      <c r="B14" s="160" t="s">
        <v>242</v>
      </c>
      <c r="C14" s="160"/>
      <c r="D14" s="161" t="n">
        <v>0.001</v>
      </c>
      <c r="E14" s="159"/>
    </row>
    <row r="15" customFormat="false" ht="15" hidden="false" customHeight="false" outlineLevel="0" collapsed="false">
      <c r="B15" s="149"/>
      <c r="C15" s="149"/>
      <c r="D15" s="149"/>
      <c r="E15" s="149"/>
    </row>
    <row r="16" customFormat="false" ht="15" hidden="false" customHeight="true" outlineLevel="0" collapsed="false">
      <c r="B16" s="152" t="n">
        <v>3</v>
      </c>
      <c r="C16" s="153" t="str">
        <f aca="false">VLOOKUP(B16,'MEDIÇÃO 18'!$A$29:$C$134,2,0)</f>
        <v>SOLO GRAMPEADO</v>
      </c>
      <c r="D16" s="154"/>
      <c r="E16" s="155"/>
    </row>
    <row r="17" customFormat="false" ht="15" hidden="false" customHeight="false" outlineLevel="0" collapsed="false">
      <c r="B17" s="156" t="s">
        <v>115</v>
      </c>
      <c r="C17" s="157" t="str">
        <f aca="false">VLOOKUP(B17,'MEDIÇÃO 18'!$A$29:$C$134,2,0)</f>
        <v>Concreto projetado com cimento especial, inclusive aditivo de pega Sigunit STM-35 AF</v>
      </c>
      <c r="D17" s="158" t="str">
        <f aca="false">VLOOKUP(B17,'MEDIÇÃO 18'!$A$29:$C$131,3,0)</f>
        <v>m³</v>
      </c>
      <c r="E17" s="162" t="n">
        <f aca="false">SUM(D18)</f>
        <v>103.08</v>
      </c>
    </row>
    <row r="18" customFormat="false" ht="15" hidden="false" customHeight="true" outlineLevel="0" collapsed="false">
      <c r="B18" s="160" t="s">
        <v>243</v>
      </c>
      <c r="C18" s="160"/>
      <c r="D18" s="163" t="n">
        <v>103.08</v>
      </c>
      <c r="E18" s="162"/>
    </row>
    <row r="19" customFormat="false" ht="26.85" hidden="false" customHeight="false" outlineLevel="0" collapsed="false">
      <c r="B19" s="156" t="s">
        <v>117</v>
      </c>
      <c r="C19" s="157" t="str">
        <f aca="false">VLOOKUP(B19,'MEDIÇÃO 18'!$A$29:$C$134,2,0)</f>
        <v>Manta Geotêxtil não tecida com resistência longitudinal a tração 10kN/m, fornecimento e aplicação</v>
      </c>
      <c r="D19" s="158" t="str">
        <f aca="false">VLOOKUP(B19,'MEDIÇÃO 18'!$A$29:$C$131,3,0)</f>
        <v>m²</v>
      </c>
      <c r="E19" s="162" t="n">
        <f aca="false">SUM(D20)</f>
        <v>43.25</v>
      </c>
    </row>
    <row r="20" customFormat="false" ht="15" hidden="false" customHeight="true" outlineLevel="0" collapsed="false">
      <c r="B20" s="160" t="s">
        <v>244</v>
      </c>
      <c r="C20" s="160"/>
      <c r="D20" s="163" t="n">
        <v>43.25</v>
      </c>
      <c r="E20" s="162"/>
    </row>
    <row r="21" customFormat="false" ht="15" hidden="false" customHeight="false" outlineLevel="0" collapsed="false">
      <c r="B21" s="156" t="s">
        <v>118</v>
      </c>
      <c r="C21" s="157" t="str">
        <f aca="false">VLOOKUP(B21,'MEDIÇÃO 18'!$A$29:$C$134,2,0)</f>
        <v>Dreno de PVC D = 50 mm</v>
      </c>
      <c r="D21" s="158" t="str">
        <f aca="false">VLOOKUP(B21,'MEDIÇÃO 18'!$A$29:$C$131,3,0)</f>
        <v>m</v>
      </c>
      <c r="E21" s="162" t="n">
        <f aca="false">SUM(D22)</f>
        <v>173</v>
      </c>
    </row>
    <row r="22" customFormat="false" ht="15" hidden="false" customHeight="true" outlineLevel="0" collapsed="false">
      <c r="B22" s="160" t="s">
        <v>245</v>
      </c>
      <c r="C22" s="160"/>
      <c r="D22" s="163" t="n">
        <v>173</v>
      </c>
      <c r="E22" s="162"/>
    </row>
    <row r="23" customFormat="false" ht="15" hidden="false" customHeight="false" outlineLevel="0" collapsed="false">
      <c r="B23" s="156" t="s">
        <v>119</v>
      </c>
      <c r="C23" s="157" t="str">
        <f aca="false">VLOOKUP(B23,'MEDIÇÃO 18'!$A$29:$C$134,2,0)</f>
        <v>Colchão drenante de brita 2 inclusive fornecimento, espalhamento, compactação e transporte</v>
      </c>
      <c r="D23" s="158" t="str">
        <f aca="false">VLOOKUP(B23,'MEDIÇÃO 18'!$A$29:$C$131,3,0)</f>
        <v>m³</v>
      </c>
      <c r="E23" s="162" t="n">
        <f aca="false">SUM(D24)</f>
        <v>21.63</v>
      </c>
    </row>
    <row r="24" customFormat="false" ht="26.85" hidden="false" customHeight="true" outlineLevel="0" collapsed="false">
      <c r="B24" s="160" t="s">
        <v>246</v>
      </c>
      <c r="C24" s="160"/>
      <c r="D24" s="163" t="n">
        <v>21.63</v>
      </c>
      <c r="E24" s="162"/>
    </row>
    <row r="25" customFormat="false" ht="26.85" hidden="false" customHeight="false" outlineLevel="0" collapsed="false">
      <c r="B25" s="156" t="s">
        <v>120</v>
      </c>
      <c r="C25" s="157" t="str">
        <f aca="false">VLOOKUP(B25,'MEDIÇÃO 18'!$A$29:$C$134,2,0)</f>
        <v>Grampo de aço CA-50 D = 12,5 mm para solo grampeado com capacidade de 30 kN - fornecimento, perfuração e instalação</v>
      </c>
      <c r="D25" s="158" t="str">
        <f aca="false">VLOOKUP(B25,'MEDIÇÃO 18'!$A$29:$C$131,3,0)</f>
        <v>m</v>
      </c>
      <c r="E25" s="162" t="n">
        <f aca="false">SUM(D26)</f>
        <v>864</v>
      </c>
    </row>
    <row r="26" customFormat="false" ht="15" hidden="false" customHeight="true" outlineLevel="0" collapsed="false">
      <c r="B26" s="160" t="s">
        <v>247</v>
      </c>
      <c r="C26" s="160"/>
      <c r="D26" s="163" t="n">
        <v>864</v>
      </c>
      <c r="E26" s="162"/>
    </row>
    <row r="27" customFormat="false" ht="15" hidden="false" customHeight="false" outlineLevel="0" collapsed="false">
      <c r="B27" s="156" t="s">
        <v>124</v>
      </c>
      <c r="C27" s="157" t="str">
        <f aca="false">VLOOKUP(B27,'MEDIÇÃO 18'!$A$29:$C$134,2,0)</f>
        <v>Tela de aço soldada Telcon Q-196 ou similar, fornecimento e assentamento.</v>
      </c>
      <c r="D27" s="158" t="str">
        <f aca="false">VLOOKUP(B27,'MEDIÇÃO 18'!$A$29:$C$131,3,0)</f>
        <v>m²</v>
      </c>
      <c r="E27" s="162" t="n">
        <f aca="false">SUM(D28)</f>
        <v>993.15</v>
      </c>
    </row>
    <row r="28" customFormat="false" ht="15" hidden="false" customHeight="true" outlineLevel="0" collapsed="false">
      <c r="B28" s="160" t="s">
        <v>248</v>
      </c>
      <c r="C28" s="160"/>
      <c r="D28" s="163" t="n">
        <v>993.15</v>
      </c>
      <c r="E28" s="162"/>
    </row>
    <row r="29" customFormat="false" ht="15.75" hidden="false" customHeight="true" outlineLevel="0" collapsed="false">
      <c r="B29" s="164"/>
      <c r="C29" s="164"/>
      <c r="D29" s="164"/>
      <c r="E29" s="164"/>
      <c r="H29" s="165" t="n">
        <v>349502.149276837</v>
      </c>
      <c r="I29" s="165" t="n">
        <v>341304.977923159</v>
      </c>
    </row>
    <row r="30" customFormat="false" ht="15.75" hidden="false" customHeight="true" outlineLevel="0" collapsed="false">
      <c r="B30" s="152" t="n">
        <v>4</v>
      </c>
      <c r="C30" s="153" t="str">
        <f aca="false">VLOOKUP(B30,'MEDIÇÃO 18'!$A$29:$C$134,2,0)</f>
        <v>DRENAGEM</v>
      </c>
      <c r="D30" s="154"/>
      <c r="E30" s="155"/>
      <c r="H30" s="165"/>
      <c r="I30" s="165"/>
    </row>
    <row r="31" customFormat="false" ht="15.75" hidden="false" customHeight="true" outlineLevel="0" collapsed="false">
      <c r="B31" s="156" t="s">
        <v>135</v>
      </c>
      <c r="C31" s="157" t="str">
        <f aca="false">VLOOKUP(B31,'MEDIÇÃO 18'!$A$29:$C$134,2,0)</f>
        <v>Descida d'água concreto armado DP-1 (degraus) c/ caiação</v>
      </c>
      <c r="D31" s="158" t="str">
        <f aca="false">VLOOKUP(B31,'MEDIÇÃO 18'!$A$29:$C$131,3,0)</f>
        <v>m</v>
      </c>
      <c r="E31" s="162" t="n">
        <f aca="false">SUM(D32:D32)</f>
        <v>8.5</v>
      </c>
      <c r="H31" s="165"/>
      <c r="I31" s="165"/>
    </row>
    <row r="32" customFormat="false" ht="15.75" hidden="false" customHeight="true" outlineLevel="0" collapsed="false">
      <c r="B32" s="160" t="s">
        <v>249</v>
      </c>
      <c r="C32" s="160"/>
      <c r="D32" s="163" t="n">
        <v>8.5</v>
      </c>
      <c r="E32" s="162"/>
      <c r="H32" s="165"/>
      <c r="I32" s="165"/>
    </row>
    <row r="33" customFormat="false" ht="15.75" hidden="false" customHeight="true" outlineLevel="0" collapsed="false">
      <c r="B33" s="164"/>
      <c r="C33" s="164"/>
      <c r="D33" s="164"/>
      <c r="E33" s="164"/>
      <c r="H33" s="165"/>
      <c r="I33" s="165"/>
    </row>
    <row r="34" customFormat="false" ht="15.75" hidden="false" customHeight="true" outlineLevel="0" collapsed="false">
      <c r="B34" s="152" t="n">
        <v>5</v>
      </c>
      <c r="C34" s="153" t="str">
        <f aca="false">VLOOKUP(B34,'MEDIÇÃO 18'!$A$29:$C$134,2,0)</f>
        <v>SINALIZAÇÃO</v>
      </c>
      <c r="D34" s="154"/>
      <c r="E34" s="155"/>
      <c r="H34" s="165"/>
      <c r="I34" s="165"/>
    </row>
    <row r="35" customFormat="false" ht="15.75" hidden="false" customHeight="true" outlineLevel="0" collapsed="false">
      <c r="B35" s="156" t="s">
        <v>148</v>
      </c>
      <c r="C35" s="157" t="str">
        <f aca="false">VLOOKUP(B35,'MEDIÇÃO 18'!$A$29:$C$134,2,0)</f>
        <v>Sinalização vertical com chapa revestida em película, inclusive suporte em madeira</v>
      </c>
      <c r="D35" s="158" t="str">
        <f aca="false">VLOOKUP(B35,'MEDIÇÃO 18'!$A$29:$C$131,3,0)</f>
        <v>m²</v>
      </c>
      <c r="E35" s="162" t="n">
        <f aca="false">SUM(D36:D36)</f>
        <v>5</v>
      </c>
      <c r="H35" s="165"/>
      <c r="I35" s="165"/>
    </row>
    <row r="36" customFormat="false" ht="15.75" hidden="false" customHeight="true" outlineLevel="0" collapsed="false">
      <c r="B36" s="160" t="s">
        <v>250</v>
      </c>
      <c r="C36" s="160"/>
      <c r="D36" s="163" t="n">
        <v>5</v>
      </c>
      <c r="E36" s="162"/>
      <c r="H36" s="165"/>
      <c r="I36" s="165"/>
    </row>
    <row r="37" customFormat="false" ht="15.75" hidden="false" customHeight="true" outlineLevel="0" collapsed="false">
      <c r="B37" s="164"/>
      <c r="C37" s="164"/>
      <c r="D37" s="164"/>
      <c r="E37" s="164"/>
      <c r="H37" s="165"/>
      <c r="I37" s="165"/>
    </row>
    <row r="38" customFormat="false" ht="15.75" hidden="false" customHeight="true" outlineLevel="0" collapsed="false">
      <c r="B38" s="164"/>
      <c r="C38" s="164"/>
      <c r="D38" s="164"/>
      <c r="E38" s="164"/>
      <c r="H38" s="165"/>
      <c r="I38" s="165"/>
    </row>
    <row r="39" customFormat="false" ht="15.75" hidden="false" customHeight="true" outlineLevel="0" collapsed="false">
      <c r="B39" s="152" t="s">
        <v>186</v>
      </c>
      <c r="C39" s="153" t="str">
        <f aca="false">VLOOKUP(B39,'MEDIÇÃO 18'!$A$29:$C$134,2,0)</f>
        <v>PAVIMENTAÇÃO</v>
      </c>
      <c r="D39" s="154"/>
      <c r="E39" s="155"/>
      <c r="H39" s="165"/>
      <c r="I39" s="165"/>
    </row>
    <row r="40" customFormat="false" ht="15.75" hidden="false" customHeight="true" outlineLevel="0" collapsed="false">
      <c r="B40" s="156" t="s">
        <v>188</v>
      </c>
      <c r="C40" s="157" t="str">
        <f aca="false">VLOOKUP(B40,'MEDIÇÃO 18'!$A$29:$C$134,2,0)</f>
        <v>Regularização e compactação do sub-leito (100% P.I.) H = 0,20 m</v>
      </c>
      <c r="D40" s="158" t="str">
        <f aca="false">VLOOKUP(B40,'MEDIÇÃO 18'!$A$29:$C$131,3,0)</f>
        <v>m²</v>
      </c>
      <c r="E40" s="162" t="n">
        <f aca="false">SUM(D41:D41)</f>
        <v>450.01</v>
      </c>
      <c r="H40" s="165"/>
      <c r="I40" s="165"/>
    </row>
    <row r="41" customFormat="false" ht="15.75" hidden="false" customHeight="true" outlineLevel="0" collapsed="false">
      <c r="B41" s="160" t="s">
        <v>251</v>
      </c>
      <c r="C41" s="160"/>
      <c r="D41" s="163" t="n">
        <v>450.01</v>
      </c>
      <c r="E41" s="162"/>
      <c r="H41" s="165"/>
      <c r="I41" s="165"/>
    </row>
    <row r="42" customFormat="false" ht="15.75" hidden="false" customHeight="true" outlineLevel="0" collapsed="false">
      <c r="B42" s="156" t="s">
        <v>190</v>
      </c>
      <c r="C42" s="157" t="str">
        <f aca="false">VLOOKUP(B42,'MEDIÇÃO 18'!$A$29:$C$134,2,0)</f>
        <v>Imprimação exclusive fornecimento e transporte comercial do material betuminoso</v>
      </c>
      <c r="D42" s="158" t="str">
        <f aca="false">VLOOKUP(B42,'MEDIÇÃO 18'!$A$29:$C$131,3,0)</f>
        <v>m²</v>
      </c>
      <c r="E42" s="162" t="n">
        <f aca="false">SUM(D43:D43)</f>
        <v>450.01</v>
      </c>
      <c r="H42" s="165"/>
      <c r="I42" s="165"/>
    </row>
    <row r="43" customFormat="false" ht="15.75" hidden="false" customHeight="true" outlineLevel="0" collapsed="false">
      <c r="B43" s="160" t="s">
        <v>252</v>
      </c>
      <c r="C43" s="160"/>
      <c r="D43" s="163" t="n">
        <v>450.01</v>
      </c>
      <c r="E43" s="162"/>
      <c r="H43" s="165"/>
      <c r="I43" s="165"/>
    </row>
    <row r="44" customFormat="false" ht="15.75" hidden="false" customHeight="true" outlineLevel="0" collapsed="false">
      <c r="B44" s="156" t="s">
        <v>196</v>
      </c>
      <c r="C44" s="157" t="str">
        <f aca="false">VLOOKUP(B44,'MEDIÇÃO 18'!$A$29:$C$134,2,0)</f>
        <v>CBUQ (massa asfáltica) inclusive fornecimento e transporte comercial do CAP (Usinagem)</v>
      </c>
      <c r="D44" s="158" t="str">
        <f aca="false">VLOOKUP(B44,'MEDIÇÃO 18'!$A$29:$C$131,3,0)</f>
        <v>t</v>
      </c>
      <c r="E44" s="162" t="n">
        <f aca="false">SUM(D45:D45)</f>
        <v>75.28</v>
      </c>
      <c r="H44" s="165"/>
      <c r="I44" s="165"/>
    </row>
    <row r="45" customFormat="false" ht="15.75" hidden="false" customHeight="true" outlineLevel="0" collapsed="false">
      <c r="B45" s="160" t="s">
        <v>253</v>
      </c>
      <c r="C45" s="160"/>
      <c r="D45" s="163" t="n">
        <v>75.28</v>
      </c>
      <c r="E45" s="162"/>
      <c r="H45" s="165"/>
      <c r="I45" s="165"/>
    </row>
    <row r="46" customFormat="false" ht="15" hidden="false" customHeight="false" outlineLevel="0" collapsed="false">
      <c r="B46" s="156" t="s">
        <v>198</v>
      </c>
      <c r="C46" s="157" t="str">
        <f aca="false">VLOOKUP(B46,'MEDIÇÃO 18'!$A$29:$C$134,2,0)</f>
        <v>TR-301-00 (Massa Asfáltica) 1,082XP + 1,123XR + 8,324, XP=79,4 e XR=40,3 [CBUQ]</v>
      </c>
      <c r="D46" s="158" t="str">
        <f aca="false">VLOOKUP(B46,'MEDIÇÃO 18'!$A$29:$C$131,3,0)</f>
        <v>t</v>
      </c>
      <c r="E46" s="162" t="n">
        <f aca="false">SUM(D47:D47)</f>
        <v>184.42</v>
      </c>
      <c r="H46" s="165"/>
      <c r="I46" s="165"/>
    </row>
    <row r="47" customFormat="false" ht="15.75" hidden="false" customHeight="true" outlineLevel="0" collapsed="false">
      <c r="B47" s="160" t="s">
        <v>254</v>
      </c>
      <c r="C47" s="160"/>
      <c r="D47" s="163" t="n">
        <v>184.42</v>
      </c>
      <c r="E47" s="162"/>
      <c r="H47" s="165"/>
      <c r="I47" s="165"/>
    </row>
    <row r="48" customFormat="false" ht="15.75" hidden="false" customHeight="true" outlineLevel="0" collapsed="false">
      <c r="B48" s="164"/>
      <c r="C48" s="164"/>
      <c r="D48" s="164"/>
      <c r="E48" s="164"/>
      <c r="H48" s="165"/>
      <c r="I48" s="165"/>
    </row>
    <row r="49" customFormat="false" ht="15.75" hidden="false" customHeight="true" outlineLevel="0" collapsed="false">
      <c r="B49" s="152" t="n">
        <v>8</v>
      </c>
      <c r="C49" s="153" t="str">
        <f aca="false">VLOOKUP(B49,'MEDIÇÃO 18'!$A$29:$C$134,2,0)</f>
        <v>MATERIAL BETUMINOSOS</v>
      </c>
      <c r="D49" s="154"/>
      <c r="E49" s="155"/>
      <c r="H49" s="165"/>
      <c r="I49" s="165"/>
    </row>
    <row r="50" customFormat="false" ht="15.75" hidden="false" customHeight="true" outlineLevel="0" collapsed="false">
      <c r="B50" s="156" t="s">
        <v>201</v>
      </c>
      <c r="C50" s="157" t="str">
        <f aca="false">VLOOKUP(B50,'MEDIÇÃO 18'!$A$29:$C$134,2,0)</f>
        <v>CM-30, fornecimento</v>
      </c>
      <c r="D50" s="158" t="str">
        <f aca="false">VLOOKUP(B50,'MEDIÇÃO 18'!$A$29:$C$131,3,0)</f>
        <v>t</v>
      </c>
      <c r="E50" s="162" t="n">
        <f aca="false">SUM(D51:D51)</f>
        <v>3.85</v>
      </c>
      <c r="H50" s="165"/>
      <c r="I50" s="165"/>
    </row>
    <row r="51" customFormat="false" ht="15.75" hidden="false" customHeight="true" outlineLevel="0" collapsed="false">
      <c r="B51" s="160" t="s">
        <v>255</v>
      </c>
      <c r="C51" s="160"/>
      <c r="D51" s="163" t="n">
        <v>3.85</v>
      </c>
      <c r="E51" s="162"/>
      <c r="H51" s="165"/>
      <c r="I51" s="165"/>
    </row>
    <row r="52" customFormat="false" ht="15.75" hidden="false" customHeight="true" outlineLevel="0" collapsed="false">
      <c r="B52" s="164"/>
      <c r="C52" s="164"/>
      <c r="D52" s="164"/>
      <c r="E52" s="164"/>
      <c r="H52" s="165"/>
      <c r="I52" s="165"/>
    </row>
    <row r="53" customFormat="false" ht="15.75" hidden="false" customHeight="true" outlineLevel="0" collapsed="false">
      <c r="B53" s="152" t="n">
        <v>9</v>
      </c>
      <c r="C53" s="153" t="str">
        <f aca="false">VLOOKUP(B53,'MEDIÇÃO 18'!$A$29:$C$134,2,0)</f>
        <v>TRANPORTE DE MATERIAL BETUMINOSOS</v>
      </c>
      <c r="D53" s="154"/>
      <c r="E53" s="155"/>
      <c r="H53" s="165"/>
      <c r="I53" s="165"/>
    </row>
    <row r="54" customFormat="false" ht="26.85" hidden="false" customHeight="false" outlineLevel="0" collapsed="false">
      <c r="B54" s="156" t="s">
        <v>206</v>
      </c>
      <c r="C54" s="157" t="str">
        <f aca="false">VLOOKUP(B54,'MEDIÇÃO 18'!$A$29:$C$134,2,0)</f>
        <v>Transporte de Material Asfáltico (DNIT), inclusive BDI diferenciado [CM-30, RR-1C] (XP=590, XR=2,17)</v>
      </c>
      <c r="D54" s="158" t="str">
        <f aca="false">VLOOKUP(B54,'MEDIÇÃO 18'!$A$29:$C$131,3,0)</f>
        <v>t</v>
      </c>
      <c r="E54" s="162" t="n">
        <f aca="false">SUM(D55:D55)</f>
        <v>4.91</v>
      </c>
      <c r="H54" s="165"/>
      <c r="I54" s="165"/>
    </row>
    <row r="55" customFormat="false" ht="15.75" hidden="false" customHeight="true" outlineLevel="0" collapsed="false">
      <c r="B55" s="160" t="s">
        <v>256</v>
      </c>
      <c r="C55" s="160"/>
      <c r="D55" s="163" t="n">
        <v>4.91</v>
      </c>
      <c r="E55" s="162"/>
      <c r="H55" s="165"/>
      <c r="I55" s="165"/>
    </row>
    <row r="56" customFormat="false" ht="15.75" hidden="false" customHeight="true" outlineLevel="0" collapsed="false">
      <c r="B56" s="164"/>
      <c r="C56" s="164"/>
      <c r="D56" s="164"/>
      <c r="E56" s="164"/>
      <c r="H56" s="165"/>
      <c r="I56" s="165"/>
    </row>
    <row r="57" customFormat="false" ht="15" hidden="false" customHeight="false" outlineLevel="0" collapsed="false">
      <c r="B57" s="152" t="n">
        <v>13</v>
      </c>
      <c r="C57" s="153" t="str">
        <f aca="false">VLOOKUP(B57,'MEDIÇÃO 18'!$A$29:$C$134,2,0)</f>
        <v>ADMINISTRAÇÃO LOCAL</v>
      </c>
      <c r="D57" s="154"/>
      <c r="E57" s="155"/>
      <c r="H57" s="165" t="n">
        <v>3737562.4126</v>
      </c>
      <c r="I57" s="165"/>
    </row>
    <row r="58" customFormat="false" ht="15" hidden="false" customHeight="false" outlineLevel="0" collapsed="false">
      <c r="B58" s="156" t="s">
        <v>215</v>
      </c>
      <c r="C58" s="157" t="str">
        <f aca="false">VLOOKUP(B58,'MEDIÇÃO 18'!$A$29:$C$134,2,0)</f>
        <v>Administração local, inclusive vigilância</v>
      </c>
      <c r="D58" s="158" t="str">
        <f aca="false">VLOOKUP(B58,'MEDIÇÃO 18'!$A$29:$C$131,3,0)</f>
        <v>UND</v>
      </c>
      <c r="E58" s="166" t="n">
        <f aca="false">D59</f>
        <v>0.05245</v>
      </c>
      <c r="H58" s="1" t="n">
        <f aca="false">H29/H57</f>
        <v>0.0935107192052773</v>
      </c>
    </row>
    <row r="59" customFormat="false" ht="27.6" hidden="false" customHeight="true" outlineLevel="0" collapsed="false">
      <c r="B59" s="167" t="s">
        <v>257</v>
      </c>
      <c r="C59" s="167"/>
      <c r="D59" s="161" t="n">
        <v>0.05245</v>
      </c>
      <c r="E59" s="166"/>
    </row>
    <row r="60" customFormat="false" ht="15" hidden="false" customHeight="false" outlineLevel="0" collapsed="false">
      <c r="B60" s="164"/>
      <c r="C60" s="164"/>
      <c r="D60" s="164"/>
      <c r="E60" s="164"/>
    </row>
    <row r="61" customFormat="false" ht="15" hidden="false" customHeight="false" outlineLevel="0" collapsed="false">
      <c r="B61" s="152" t="n">
        <v>14</v>
      </c>
      <c r="C61" s="153" t="str">
        <f aca="false">VLOOKUP(B61,'MEDIÇÃO 18'!$A$29:$C$134,2,0)</f>
        <v>SERVIÇOS NOVOS</v>
      </c>
      <c r="D61" s="154"/>
      <c r="E61" s="155"/>
    </row>
    <row r="62" customFormat="false" ht="15" hidden="false" customHeight="false" outlineLevel="0" collapsed="false">
      <c r="B62" s="156" t="s">
        <v>218</v>
      </c>
      <c r="C62" s="157" t="str">
        <f aca="false">VLOOKUP(B62,'MEDIÇÃO 18'!$A$29:$C$134,2,0)</f>
        <v>Rip-rap c/argamassa cimento areia 1:6, inclusive aquisição e transporte dos materiais </v>
      </c>
      <c r="D62" s="158" t="str">
        <f aca="false">VLOOKUP(B62,'MEDIÇÃO 18'!$A$29:$C$133,3,0)</f>
        <v>m³ </v>
      </c>
      <c r="E62" s="162" t="n">
        <f aca="false">SUM(D63:D63)</f>
        <v>63</v>
      </c>
    </row>
    <row r="63" customFormat="false" ht="27.6" hidden="false" customHeight="true" outlineLevel="0" collapsed="false">
      <c r="B63" s="160" t="s">
        <v>258</v>
      </c>
      <c r="C63" s="160"/>
      <c r="D63" s="163" t="n">
        <v>63</v>
      </c>
      <c r="E63" s="162"/>
    </row>
    <row r="64" customFormat="false" ht="13.8" hidden="false" customHeight="false" outlineLevel="0" collapsed="false"/>
    <row r="67" customFormat="false" ht="15" hidden="false" customHeight="false" outlineLevel="0" collapsed="false">
      <c r="C67" s="136" t="s">
        <v>259</v>
      </c>
    </row>
    <row r="68" customFormat="false" ht="15" hidden="false" customHeight="false" outlineLevel="0" collapsed="false">
      <c r="C68" s="131" t="s">
        <v>232</v>
      </c>
    </row>
    <row r="69" customFormat="false" ht="15" hidden="false" customHeight="false" outlineLevel="0" collapsed="false">
      <c r="C69" s="136" t="s">
        <v>233</v>
      </c>
    </row>
    <row r="70" customFormat="false" ht="15" hidden="false" customHeight="false" outlineLevel="0" collapsed="false">
      <c r="C70" s="136" t="s">
        <v>234</v>
      </c>
    </row>
    <row r="71" customFormat="false" ht="15" hidden="false" customHeight="false" outlineLevel="0" collapsed="false">
      <c r="C71" s="136" t="s">
        <v>235</v>
      </c>
    </row>
    <row r="72" customFormat="false" ht="15" hidden="false" customHeight="false" outlineLevel="0" collapsed="false">
      <c r="C72" s="136" t="s">
        <v>236</v>
      </c>
    </row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0">
    <mergeCell ref="B2:E7"/>
    <mergeCell ref="B8:E8"/>
    <mergeCell ref="B9:C9"/>
    <mergeCell ref="D9:E10"/>
    <mergeCell ref="B10:C10"/>
    <mergeCell ref="E13:E14"/>
    <mergeCell ref="B14:C14"/>
    <mergeCell ref="B15:E15"/>
    <mergeCell ref="E17:E18"/>
    <mergeCell ref="B18:C18"/>
    <mergeCell ref="E19:E20"/>
    <mergeCell ref="B20:C20"/>
    <mergeCell ref="E21:E22"/>
    <mergeCell ref="B22:C22"/>
    <mergeCell ref="E23:E24"/>
    <mergeCell ref="B24:C24"/>
    <mergeCell ref="E25:E26"/>
    <mergeCell ref="B26:C26"/>
    <mergeCell ref="E27:E28"/>
    <mergeCell ref="B28:C28"/>
    <mergeCell ref="B29:E29"/>
    <mergeCell ref="H29:I29"/>
    <mergeCell ref="E31:E32"/>
    <mergeCell ref="B32:C32"/>
    <mergeCell ref="B33:E33"/>
    <mergeCell ref="E35:E36"/>
    <mergeCell ref="B36:C36"/>
    <mergeCell ref="B37:E37"/>
    <mergeCell ref="B38:E38"/>
    <mergeCell ref="E40:E41"/>
    <mergeCell ref="B41:C41"/>
    <mergeCell ref="E42:E43"/>
    <mergeCell ref="B43:C43"/>
    <mergeCell ref="E44:E45"/>
    <mergeCell ref="B45:C45"/>
    <mergeCell ref="E46:E47"/>
    <mergeCell ref="B47:C47"/>
    <mergeCell ref="B48:E48"/>
    <mergeCell ref="E50:E51"/>
    <mergeCell ref="B51:C51"/>
    <mergeCell ref="B52:E52"/>
    <mergeCell ref="E54:E55"/>
    <mergeCell ref="B55:C55"/>
    <mergeCell ref="B56:E56"/>
    <mergeCell ref="H57:I57"/>
    <mergeCell ref="E58:E59"/>
    <mergeCell ref="B59:C59"/>
    <mergeCell ref="B60:E60"/>
    <mergeCell ref="E62:E63"/>
    <mergeCell ref="B63:C63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66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2025-03-06T13:44:33Z</cp:lastPrinted>
  <dcterms:modified xsi:type="dcterms:W3CDTF">2025-03-06T13:47:49Z</dcterms:modified>
  <cp:revision>215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