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00" tabRatio="500" activeTab="1"/>
  </bookViews>
  <sheets>
    <sheet name="MEDIÇÃO 3" sheetId="1" r:id="rId1"/>
    <sheet name="MEMO CALCULO 03" sheetId="2" r:id="rId2"/>
  </sheets>
  <definedNames>
    <definedName name="_xlnm.Print_Area" localSheetId="0">'MEDIÇÃO 3'!$A$1:$N$122</definedName>
    <definedName name="_xlnm.Print_Titles" localSheetId="0">'MEDIÇÃO 3'!$A:$N,'MEDIÇÃO 3'!$1:$11</definedName>
    <definedName name="_xlnm.Print_Area" localSheetId="1">'MEMO CALCULO 03'!$A$1:$E$106</definedName>
    <definedName name="Print_Area_0_0" localSheetId="0">'MEDIÇÃO 3'!$A$12:$N$124</definedName>
    <definedName name="Print_Area_0_0_0" localSheetId="0">'MEDIÇÃO 3'!$A$12:$N$121</definedName>
    <definedName name="Print_Area_0_0" localSheetId="1">'MEMO CALCULO 03'!$A$1:$F$103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<sst xmlns="http://schemas.openxmlformats.org/spreadsheetml/2006/main" count="388" uniqueCount="249">
  <si>
    <r>
      <rPr>
        <b/>
        <sz val="15"/>
        <rFont val="Calibri"/>
        <charset val="1"/>
      </rPr>
      <t xml:space="preserve">PREFEITURA MUNICIPAL DE SO ROQUE DO CANA
</t>
    </r>
    <r>
      <rPr>
        <b/>
        <sz val="13"/>
        <rFont val="Calibri"/>
        <charset val="1"/>
      </rPr>
      <t xml:space="preserve">Estado do Esprito Santo
</t>
    </r>
    <r>
      <rPr>
        <b/>
        <sz val="3"/>
        <rFont val="Calibri"/>
        <charset val="1"/>
      </rPr>
      <t xml:space="preserve">
</t>
    </r>
    <r>
      <rPr>
        <b/>
        <sz val="10"/>
        <rFont val="Calibri"/>
        <charset val="1"/>
      </rPr>
      <t>SECRETARIA MUNICIPAL DE OBRAS E SERVIÇOS URBANOS – SETOR DE ENGENHARIA</t>
    </r>
  </si>
  <si>
    <t>BOLETIM DE MEDIÇÃO 03</t>
  </si>
  <si>
    <t>DATA: 19/08/2024</t>
  </si>
  <si>
    <r>
      <rPr>
        <b/>
        <sz val="10"/>
        <rFont val="Arial"/>
        <charset val="1"/>
      </rPr>
      <t xml:space="preserve">OBRA: </t>
    </r>
    <r>
      <rPr>
        <sz val="10"/>
        <rFont val="Arial"/>
        <charset val="1"/>
      </rPr>
      <t>REFORMA UNIDADE BÁSICA DE SAÚDE “ETHEVALDO FRANCISCO ROLDI” (UBS SEDE)</t>
    </r>
  </si>
  <si>
    <t>CONTRATO Nº:</t>
  </si>
  <si>
    <t>056/2024</t>
  </si>
  <si>
    <t>Assinatura: 08/05/2024</t>
  </si>
  <si>
    <t>INÍCIO:</t>
  </si>
  <si>
    <t>TÉRMINO:</t>
  </si>
  <si>
    <r>
      <rPr>
        <b/>
        <sz val="10"/>
        <rFont val="Arial"/>
        <charset val="1"/>
      </rPr>
      <t>LOCAL:</t>
    </r>
    <r>
      <rPr>
        <sz val="10"/>
        <rFont val="Arial"/>
        <charset val="1"/>
      </rPr>
      <t xml:space="preserve"> RUA OLÍVIO PERINI, Nº 107, BAIRRO CINCO CASINHAS, SÃO ROQUE DO CANAÃ/ES</t>
    </r>
  </si>
  <si>
    <t>PERÍODO:</t>
  </si>
  <si>
    <t xml:space="preserve">a </t>
  </si>
  <si>
    <t>PRAZO:</t>
  </si>
  <si>
    <t>120 DIAS</t>
  </si>
  <si>
    <r>
      <rPr>
        <b/>
        <sz val="10"/>
        <rFont val="Arial"/>
        <charset val="1"/>
      </rPr>
      <t xml:space="preserve">EMPREITEIRA: </t>
    </r>
    <r>
      <rPr>
        <sz val="10"/>
        <rFont val="Arial"/>
        <charset val="1"/>
      </rPr>
      <t>FABIO JULIO ENGENHARIA LTDA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</si>
  <si>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</si>
  <si>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</si>
  <si>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</si>
  <si>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</si>
  <si>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</si>
  <si>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</si>
  <si>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</si>
  <si>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</si>
  <si>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MEDIÇÃO 03</t>
  </si>
  <si>
    <t>TOTAL MEDIDO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</si>
  <si>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</si>
  <si>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</si>
  <si>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</si>
  <si>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</si>
  <si>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</si>
  <si>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</si>
  <si>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</si>
  <si>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Barracão para almoxarifado área de 10.90m2, de chapa de compensado de 12mm e pontalete 8x8cm, piso cimentado e cobertura de telhas de fibrocimento de 6mm, incl. ponto de luz, conf. projeto (1 utilização)</t>
  </si>
  <si>
    <t>SERVIÇOS PRELIMINARES</t>
  </si>
  <si>
    <t>2.1</t>
  </si>
  <si>
    <t>Demolição de alvenaria</t>
  </si>
  <si>
    <t>m3</t>
  </si>
  <si>
    <t>2.2</t>
  </si>
  <si>
    <t>Lixamento de parede com pintura antiga PVA para recebimento de nova camada de tinta</t>
  </si>
  <si>
    <t>2.3</t>
  </si>
  <si>
    <t>Retirada de bancada de pia</t>
  </si>
  <si>
    <t>2.4</t>
  </si>
  <si>
    <t>Retirada de portas e janelas de madeira, inclusive batentes</t>
  </si>
  <si>
    <t>2.5</t>
  </si>
  <si>
    <t>Retirada de revestimento antigo em reboco</t>
  </si>
  <si>
    <t>Retirada de rodapé de madeira ou cerâmica</t>
  </si>
  <si>
    <t>m</t>
  </si>
  <si>
    <t>2.6</t>
  </si>
  <si>
    <t>Retirada de esquadrias metálicas</t>
  </si>
  <si>
    <t>2.7</t>
  </si>
  <si>
    <t>Retirada de torneiras e registros</t>
  </si>
  <si>
    <t>und</t>
  </si>
  <si>
    <t>2.8</t>
  </si>
  <si>
    <t>Retirada de caixas/quadros elétricos</t>
  </si>
  <si>
    <t>2.9</t>
  </si>
  <si>
    <t>Retirada de pontos elétricos (luminárias, interruptores e tomadas)</t>
  </si>
  <si>
    <t>2.10</t>
  </si>
  <si>
    <t>Demolição de piso granilite</t>
  </si>
  <si>
    <t>2.11</t>
  </si>
  <si>
    <t>Abertura e fechamento de rasgos em alvenaria, para passagem de tubulações, diâm. 11/4" a 2"</t>
  </si>
  <si>
    <t>2.12</t>
  </si>
  <si>
    <t>Apicoamento de superfície com revestimento em argamassa</t>
  </si>
  <si>
    <t>2.13</t>
  </si>
  <si>
    <t>Remoção de vidro temperado fixado em perfil u.</t>
  </si>
  <si>
    <t>2.14</t>
  </si>
  <si>
    <t>Remoção de telhas, de fibrocimento, metálica e cerâmica, de forma manual, sem reaproveitamento</t>
  </si>
  <si>
    <t>2.15</t>
  </si>
  <si>
    <t>Lixamento de madeira para aplicação de fundo ou pintura</t>
  </si>
  <si>
    <t>2.16</t>
  </si>
  <si>
    <t>Remoção de forro de gesso, de forma manual, sem reaproveitamento</t>
  </si>
  <si>
    <t>PAREDES E PAINÉIS</t>
  </si>
  <si>
    <t>3.1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</si>
  <si>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</si>
  <si>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3.2</t>
  </si>
  <si>
    <t>Verga/contraverga reta de concreto armado 10 x 5 cm, Fck = 15 MPa, inclusive forma, armação e desforma</t>
  </si>
  <si>
    <t>3.3</t>
  </si>
  <si>
    <t>Parede com placas de gesso acartonado (DRYWALL), para uso interno, com duas faces simples e estrutura metálica com guias duplas, com vãos.</t>
  </si>
  <si>
    <t>ESQUADRIAS DE MADEIRA</t>
  </si>
  <si>
    <t>4.1</t>
  </si>
  <si>
    <t>Marco de madeira de lei de 1ª (Peroba, Ipê, Angelim Pedra ou equivalente) com 15x3 cm de batente, nas dimensões de 0.80 x 2.10 m</t>
  </si>
  <si>
    <t>4.2</t>
  </si>
  <si>
    <t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</si>
  <si>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>und.</t>
  </si>
  <si>
    <t>4.3</t>
  </si>
  <si>
    <t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</si>
  <si>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>4.4</t>
  </si>
  <si>
    <t xml:space="preserve">Recolocação de Porta de madeira compensada lisa para pintura, 120x210x3,5cm, 2 folhas , incluso aduela 2a, alizar 2a e dobradiças, exclusive porta. </t>
  </si>
  <si>
    <t>VIDROS</t>
  </si>
  <si>
    <t>5.1</t>
  </si>
  <si>
    <t>Instalação de vidro temperado, e = 10 mm, encaixado em perfil u</t>
  </si>
  <si>
    <t>REVESTIMENTOS</t>
  </si>
  <si>
    <t>6.1</t>
  </si>
  <si>
    <t>Chapisco de argamassa de cimento e areia média ou grossa lavada, no traço 1:3, espessura 5 mm</t>
  </si>
  <si>
    <t>6.2</t>
  </si>
  <si>
    <t>Reboco tipo paulista de argamassa de cimento, cal hidratada CH1 e areia média ou grossa lavada no traço 1:0.5:6, espessura 25 mm</t>
  </si>
  <si>
    <t>6.3</t>
  </si>
  <si>
    <t>Emboço de argamassa de cimento, cal hidratada CH1 e areia média ou grossa lavada no traço 1:0.5:6, espessura 20 mm</t>
  </si>
  <si>
    <t>6.4</t>
  </si>
  <si>
    <t>Azulejo branco 15 x 15 cm, juntas a prumo, assentado com argamassa de cimento colante, inclusive rejuntamento com cimento branco, marcas de referência Eliane, Cecrisa ou Portobello</t>
  </si>
  <si>
    <t>6.5</t>
  </si>
  <si>
    <t>Revestimento com argamassa baritada - densidade = 3,2 g/cm³ - esp=2,0cm</t>
  </si>
  <si>
    <t>7.</t>
  </si>
  <si>
    <t>PISO</t>
  </si>
  <si>
    <t>7.1</t>
  </si>
  <si>
    <t>Piso cimentado liso com 1.5 cm de espessura, de argamassa de cimento e areia no traço 1:3 e juntas plásticas em quadros de 1 m</t>
  </si>
  <si>
    <t>7.2</t>
  </si>
  <si>
    <t>Piso vinílico - flexível em manta, padrão liso, espessura 2mm, fixado com cola.</t>
  </si>
  <si>
    <t>7.3</t>
  </si>
  <si>
    <t>Rodapé vinílico flexível em manta, altura 10 cm.</t>
  </si>
  <si>
    <t>INSTALAÇÕES HIDRO SANITÁRIAS</t>
  </si>
  <si>
    <t>8.1</t>
  </si>
  <si>
    <t>APARELHOS HIDROSSANITÁRIOS</t>
  </si>
  <si>
    <t>Cuba de aço inox n° 1(dim.460x300x150)mm, marcas de referência Franke, Strake, tramontina, inclusive válvula de metal 31/2" e sifão cromado 1 x 1/2", excl. torneira</t>
  </si>
  <si>
    <t>8.2</t>
  </si>
  <si>
    <t>Bancada de granito com espessura de 2 cm</t>
  </si>
  <si>
    <t>TORNEIRAS, REGISTRO, VÁLVULAS E METAIS</t>
  </si>
  <si>
    <t>8.2.1</t>
  </si>
  <si>
    <t>Ponto de água fria (lavatório, tanque, pia de cozinha, etc...)</t>
  </si>
  <si>
    <t>pt</t>
  </si>
  <si>
    <t>8.2.2</t>
  </si>
  <si>
    <t>Ponto para esgoto secundário (pia, lavatório, mictório, tanque, bidê, etc...)</t>
  </si>
  <si>
    <t>8.2.3</t>
  </si>
  <si>
    <t>Sifão em PVC para pia de cozinha ou lavatório 1x11/2"</t>
  </si>
  <si>
    <t>8.2.4</t>
  </si>
  <si>
    <t>Lavatório de louça branca com coluna, marcas de referência Deca, Celite ou Ideal Standard, inclusive sifão, válvula e engates cromados, exclusive torneira.</t>
  </si>
  <si>
    <t>8.2.5</t>
  </si>
  <si>
    <t>Torneira pressão cromada diam. 1/2" para pia, marcas de referência Fabrimar, Deca ou Docol</t>
  </si>
  <si>
    <t>INSTALAÇÕES ELÉTRICAS</t>
  </si>
  <si>
    <t>9.1</t>
  </si>
  <si>
    <t>Ponto padrão de tomada 2 pólos mais terra - considerando eletroduto PVC rígido de 3/4" inclusive conexões (5.0m), fio isolado PVC de 2.5mm2 (16.5m) e caixa pvc 4x2" (1 und)</t>
  </si>
  <si>
    <t>9.2</t>
  </si>
  <si>
    <t>Tomada padrão brasileiro linha branca, NBR 14136 2 polos + terra 10A/250V, com placa 4x2"</t>
  </si>
  <si>
    <t>9.3</t>
  </si>
  <si>
    <t>Ponto padrão de luz no teto - considerando eletroduto PVC rígido de 3/4" inclusive conexões (4.5m), fio isolado PVC de 2.5mm2 (16.2m) e caixa PVC 4x4" (1 und)</t>
  </si>
  <si>
    <t>9.4</t>
  </si>
  <si>
    <t>Ponto padrão de interruptor de 1 tecla simples e 1 tomada dois pólos mais terra 10A/250V - considerando eletroduto PVC rígido de 3/4" inclusive conexões (4.5m), fio isolado PVC de 2.5mm2 (19.4m) e caixa PVC 4x2" (1 und)</t>
  </si>
  <si>
    <t>9.5</t>
  </si>
  <si>
    <t>Interruptor de uma tecla simples 10A/250V e uma tomada 3 polos 10A/250V, padrão brasileiro, NBR 14136, linha branca, com placa 4x2"</t>
  </si>
  <si>
    <t>9.6</t>
  </si>
  <si>
    <t>Luminaria sobrepor compl., corpo ch. aço pintada branca, refletor, aletas parabólicas alum.alta pureza e refletância inclusive 2 lâmpadas LED T8 9/10W temp. de cor 5000k c/ 60cm - Ref. CS216AL-N - AMES, 1261 - LUMAVI OU EQUIVALENTE</t>
  </si>
  <si>
    <t>9.7</t>
  </si>
  <si>
    <t>Quadro de distribuição de energia em PVC, de embutir, com 12 divisões modulares com barramento</t>
  </si>
  <si>
    <t>9.8</t>
  </si>
  <si>
    <t>Mini-Disjuntor monopolar 20 A, curva C - 5KA 220/127VCA (NBR IEC 60947-2), Ref. Siemens, GE, Schneider ou equivalente</t>
  </si>
  <si>
    <t>9.9</t>
  </si>
  <si>
    <t>Mini-Disjuntor bipolar 50 A, curva C - 5KA 220/127VCA (NBR IEC 60947-2), Ref. Siemens, GE, Schneider ou equivalente</t>
  </si>
  <si>
    <t>9.10</t>
  </si>
  <si>
    <t>Eletroduto de PVC rígido roscável, diâm. 1 1/4" (40mm), inclusive conexões</t>
  </si>
  <si>
    <t>9.11</t>
  </si>
  <si>
    <t>Cabo de cobre termoplástico (PVC) flexível isolado 450/750V, antichama BWF livre de chumbo, 70ºC ? 10,0mm2</t>
  </si>
  <si>
    <t>9.12</t>
  </si>
  <si>
    <t>Ponto padrão de tomada para ar refrigerado - considerando eletroduto PVC rígido de 3/4" inclusive conexões (6.0m), fio isolado PVC de 4.0mm2 (21.6m) e caixa PVC 4x2" (1 und)</t>
  </si>
  <si>
    <t>9.13</t>
  </si>
  <si>
    <t>Caixa de passagem 200x200x100mm, chapa 18, com tampa parafusada</t>
  </si>
  <si>
    <t>9.14</t>
  </si>
  <si>
    <t>Eletroduto de PVC rígido roscável, diâm. 2" (60mm), inclusive conexões</t>
  </si>
  <si>
    <t>9.15</t>
  </si>
  <si>
    <t>Eletroduto flexível corrugado 3/4" , marca de referência TIGRE</t>
  </si>
  <si>
    <t>PINTURA</t>
  </si>
  <si>
    <t>10.1</t>
  </si>
  <si>
    <t>SOBRE PAREDES E FORROS</t>
  </si>
  <si>
    <t>10.1.1</t>
  </si>
  <si>
    <t>Emassamento de paredes e forros, com duas demãos de massa acrílica, marcas de referência Suvinil, Coral ou Metalatex</t>
  </si>
  <si>
    <t>10.1.2</t>
  </si>
  <si>
    <t>Pintura, sobre paredes e forros, aplicação manual, com duas demãos de tinta esmalte sintético, referência Suvinil, Coral e Metalatex, inclusive uma demão de liquido selador PVA, referência Suvinil, Coral ou Metalatex ou equivalente</t>
  </si>
  <si>
    <t>10.2</t>
  </si>
  <si>
    <t>SOBRE MADEIRA</t>
  </si>
  <si>
    <t>10.2.1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</si>
  <si>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</si>
  <si>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10.2.2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</si>
  <si>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</si>
  <si>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TETOS E FORROS</t>
  </si>
  <si>
    <t>11.1</t>
  </si>
  <si>
    <t>Forro de gesso acabamento tipo liso</t>
  </si>
  <si>
    <t>REDE DE LÓGICA</t>
  </si>
  <si>
    <t>12.1</t>
  </si>
  <si>
    <t>Espelho 4" x 2" com conector RJ 45 fêmea CAT. 5e</t>
  </si>
  <si>
    <t>12.2</t>
  </si>
  <si>
    <t>Conector RJ 45 macho</t>
  </si>
  <si>
    <t>12.3</t>
  </si>
  <si>
    <t>Fornecimento e instalação de Cabo de rede par trançado 4 pares Categoria 5e</t>
  </si>
  <si>
    <t>12.4</t>
  </si>
  <si>
    <t>Switch 24 portas RJ-45 10/100 + 2 10/100/1000, inclusive fixação em Rack 19"</t>
  </si>
  <si>
    <t>SERVIÇOS COMPLEMENTARES</t>
  </si>
  <si>
    <t>13.1</t>
  </si>
  <si>
    <t>Cobertura nova de telhas onduladas de fibrocimento 8.0mm, inclusive cumeeiras e acessórios de fixação</t>
  </si>
  <si>
    <t>13.2</t>
  </si>
  <si>
    <t>Limpeza geral da obra (edificação)</t>
  </si>
  <si>
    <t>13.3</t>
  </si>
  <si>
    <t>Rufo de chapa metálica nº 26 com largura de 30 cm</t>
  </si>
  <si>
    <t>13.4</t>
  </si>
  <si>
    <t>Índice de preço para remoção de entulho decorrente da execução de obras (Classe A CONAMA - NBR 10.004 - Classe II-B), incluindo aluguel da caçamba, carga, transporte e descarga em área licenciada</t>
  </si>
  <si>
    <t>13.5</t>
  </si>
  <si>
    <t>Letra em aço inox escovado/polido 40 x 40cm - instalado</t>
  </si>
  <si>
    <t>13.6</t>
  </si>
  <si>
    <t>Sinalizador para porta fabricados com base em plático leitoso e acrílico translúcido vermelho, com 02 lâmpadas (inclusa), acionada por reator convencional(incluso), alimentação 110V e 220V (c/ chave seletora)</t>
  </si>
  <si>
    <t>ADMINISTRAÇÃO LOCAL</t>
  </si>
  <si>
    <t>14.1</t>
  </si>
  <si>
    <t>Administração local</t>
  </si>
  <si>
    <t>TOTAIS</t>
  </si>
  <si>
    <t xml:space="preserve">VALOR TOTAL DO CONTRATO </t>
  </si>
  <si>
    <t>POSIÇÃO FINANCEIRA DO CONTRATO</t>
  </si>
  <si>
    <t>___________________________________________________________________________</t>
  </si>
  <si>
    <t>% ACUMULADO</t>
  </si>
  <si>
    <t xml:space="preserve">ACUMULADO           </t>
  </si>
  <si>
    <t>%SALDO</t>
  </si>
  <si>
    <t xml:space="preserve">SALDO                     </t>
  </si>
  <si>
    <t>PEDRO JAYME LANI JUNIOR</t>
  </si>
  <si>
    <t>Assessor de Assuntos de Gestão</t>
  </si>
  <si>
    <t>Engenheiro Civil</t>
  </si>
  <si>
    <t>CREA ES 20109/D</t>
  </si>
  <si>
    <t>Fiscal da Obra</t>
  </si>
  <si>
    <t>PREFEITURA MUNICIPAL DE SÃO ROQUE DO CANAÃ</t>
  </si>
  <si>
    <t>MEMÓRIA DE CÁLCULO 3ª MEDIÇÃO</t>
  </si>
  <si>
    <r>
      <rPr>
        <b/>
        <sz val="12"/>
        <rFont val="Times New Roman"/>
        <charset val="1"/>
      </rPr>
      <t xml:space="preserve">OBRA: </t>
    </r>
    <r>
      <rPr>
        <sz val="12"/>
        <rFont val="Times New Roman"/>
        <charset val="1"/>
      </rPr>
      <t xml:space="preserve"> </t>
    </r>
    <r>
      <rPr>
        <sz val="10"/>
        <rFont val="Arial"/>
        <charset val="1"/>
      </rPr>
      <t>REFORMA UNIDADE BÁSICA DE SAÚDE “ETHEVALDO FRANCISCO ROLDI” (UBS SEDE)</t>
    </r>
  </si>
  <si>
    <r>
      <rPr>
        <b/>
        <sz val="12"/>
        <rFont val="Times New Roman"/>
        <charset val="1"/>
      </rPr>
      <t>LOCAL:</t>
    </r>
    <r>
      <rPr>
        <sz val="10"/>
        <rFont val="Arial"/>
        <charset val="1"/>
      </rPr>
      <t>RUA OLÍVIO PERINI, Nº 107, BAIRRO CINCO CASINHAS, SÃO ROQUE DO CANAÃ/ES</t>
    </r>
  </si>
  <si>
    <t>DESCRIÇÃO</t>
  </si>
  <si>
    <t>UND</t>
  </si>
  <si>
    <t>Rodapé de cerêmica retirado: 120,00 m</t>
  </si>
  <si>
    <t>Área de remoção: 175,00 m²</t>
  </si>
  <si>
    <t>Verga/contravergas executada: 3,80 m</t>
  </si>
  <si>
    <t>Parede de Drywall executada: 8,60 m²</t>
  </si>
  <si>
    <t>Marco instalado: 2,00 und</t>
  </si>
  <si>
    <t>Recolocação de portas: 3,00 und</t>
  </si>
  <si>
    <t>Instalação de vidro temperado: 1,25m²</t>
  </si>
  <si>
    <t>Azulejo assentado: 16,85 m²</t>
  </si>
  <si>
    <t>Área: 109,30 m²</t>
  </si>
  <si>
    <t>Área: 76,63 m²</t>
  </si>
  <si>
    <t>Total: 48,80 m</t>
  </si>
  <si>
    <t>Unidade: 2,00</t>
  </si>
  <si>
    <t>m²</t>
  </si>
  <si>
    <t>Área: 2,35 m²</t>
  </si>
  <si>
    <t>Ponto de água fria (lavatório, tanque, pia de cozinha, etc…)</t>
  </si>
  <si>
    <t>Pontos: 2,00</t>
  </si>
  <si>
    <t>Ponto para esgoto secundário (pia, lavatório, mictório, tanque, bidê, etc…)</t>
  </si>
  <si>
    <t>Pontos: 1,00</t>
  </si>
  <si>
    <t>Unidade: 1,00</t>
  </si>
  <si>
    <t>Área de paredes emassadas: 230,02 m²</t>
  </si>
  <si>
    <t>Área de pintura: 230,02 m²</t>
  </si>
  <si>
    <t>Área de portas emassadas: 41,00 m²</t>
  </si>
  <si>
    <t>Área de pintura: 41,00 m²</t>
  </si>
  <si>
    <t>Área instalada: 77,50 m²</t>
  </si>
  <si>
    <t xml:space="preserve">Unidade instalada: 3,00 </t>
  </si>
  <si>
    <t>Quantidade instalada: 38,00 m</t>
  </si>
  <si>
    <t>m³</t>
  </si>
  <si>
    <t>Remoção de entulho: 18,80 m³</t>
  </si>
  <si>
    <r>
      <rPr>
        <sz val="12"/>
        <rFont val="Times New Roman"/>
        <charset val="1"/>
      </rPr>
      <t xml:space="preserve">(Valor 3ª Medição – Adm Local)/(Valor do Contrato – Adm Local) = </t>
    </r>
    <r>
      <rPr>
        <sz val="10"/>
        <rFont val="Arial"/>
        <charset val="134"/>
      </rPr>
      <t>0,188177655</t>
    </r>
  </si>
  <si>
    <t>____________________________________________</t>
  </si>
  <si>
    <t>Assessor de Planejamento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</si>
</sst>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176" formatCode="_-* #,##0.00_-;\-* #,##0.00_-;_-* \-??_-;_-@_-"/>
    <numFmt numFmtId="177" formatCode="_-&quot;R$&quot;* #,##0.00_-;\-&quot;R$&quot;* #,##0.00_-;_-&quot;R$&quot;* &quot;-&quot;??_-;_-@_-"/>
    <numFmt numFmtId="178" formatCode="_-* #,##0_-;\-* #,##0_-;_-* &quot;-&quot;_-;_-@_-"/>
    <numFmt numFmtId="179" formatCode="_-* #,##0.00_-;\-* #,##0.00_-;_-* &quot;-&quot;??_-;_-@_-"/>
    <numFmt numFmtId="180" formatCode="_-&quot;R$ &quot;* #,##0.00_-;&quot;-R$ &quot;* #,##0.00_-;_-&quot;R$ &quot;* \-??_-;_-@_-"/>
    <numFmt numFmtId="181" formatCode="_(* #,##0.00_);_(* \(#,##0.00\);_(* \-??_);_(@_)"/>
    <numFmt numFmtId="182" formatCode="0.000"/>
    <numFmt numFmtId="183" formatCode="d/m/yyyy"/>
    <numFmt numFmtId="184" formatCode="&quot;R$ &quot;#,##0.00"/>
    <numFmt numFmtId="185" formatCode="[$R$-416]\ #,##0.00;[Red]\-[$R$-416]\ #,##0.00"/>
    <numFmt numFmtId="186" formatCode="&quot;VERDADEIRO&quot;;&quot;VERDADEIRO&quot;;&quot;FALSO&quot;"/>
    <numFmt numFmtId="187" formatCode="#,##0.000"/>
    <numFmt numFmtId="188" formatCode="[$R$-416]\ #,##0.000;[Red]\-[$R$-416]\ #,##0.000"/>
    <numFmt numFmtId="189" formatCode="#,##0.000000000"/>
  </numFmts>
  <fonts count="44">
    <font>
      <sz val="11"/>
      <color rgb="FF000000"/>
      <name val="Calibri"/>
      <charset val="1"/>
    </font>
    <font>
      <b/>
      <sz val="12"/>
      <name val="Times New Roman"/>
      <charset val="1"/>
    </font>
    <font>
      <b/>
      <sz val="12"/>
      <color rgb="FF000000"/>
      <name val="Times New Roman"/>
      <charset val="1"/>
    </font>
    <font>
      <sz val="12"/>
      <name val="Times New Roman"/>
      <charset val="1"/>
    </font>
    <font>
      <sz val="12"/>
      <name val="Times New Roman"/>
      <charset val="134"/>
    </font>
    <font>
      <b/>
      <sz val="10"/>
      <name val="Arial"/>
      <charset val="134"/>
    </font>
    <font>
      <b/>
      <sz val="11"/>
      <color rgb="FF000000"/>
      <name val="Calibri"/>
      <charset val="1"/>
    </font>
    <font>
      <sz val="11"/>
      <color rgb="FF000000"/>
      <name val="Arial"/>
      <charset val="1"/>
    </font>
    <font>
      <b/>
      <sz val="15"/>
      <name val="Calibri"/>
      <charset val="1"/>
    </font>
    <font>
      <b/>
      <sz val="11"/>
      <name val="Arial"/>
      <charset val="1"/>
    </font>
    <font>
      <b/>
      <sz val="10"/>
      <name val="Arial"/>
      <charset val="1"/>
    </font>
    <font>
      <sz val="10"/>
      <name val="Arial"/>
      <charset val="1"/>
    </font>
    <font>
      <b/>
      <sz val="10"/>
      <color rgb="FFFF0000"/>
      <name val="Arial"/>
      <charset val="1"/>
    </font>
    <font>
      <sz val="9"/>
      <name val="Arial"/>
      <charset val="1"/>
    </font>
    <font>
      <sz val="10"/>
      <color rgb="FF000000"/>
      <name val="Arial"/>
      <charset val="1"/>
    </font>
    <font>
      <sz val="10"/>
      <name val="Arial"/>
      <charset val="1"/>
    </font>
    <font>
      <b/>
      <sz val="10"/>
      <color rgb="FF000000"/>
      <name val="Arial"/>
      <charset val="1"/>
    </font>
    <font>
      <u/>
      <sz val="11"/>
      <color rgb="FF000000"/>
      <name val="Calibri"/>
      <charset val="1"/>
    </font>
    <font>
      <sz val="14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b/>
      <sz val="13"/>
      <name val="Calibri"/>
      <charset val="1"/>
    </font>
    <font>
      <b/>
      <sz val="3"/>
      <name val="Calibri"/>
      <charset val="1"/>
    </font>
    <font>
      <b/>
      <sz val="10"/>
      <name val="Calibri"/>
      <charset val="1"/>
    </font>
  </fonts>
  <fills count="43">
    <fill>
      <patternFill patternType="none"/>
    </fill>
    <fill>
      <patternFill patternType="gray125"/>
    </fill>
    <fill>
      <patternFill patternType="solid">
        <fgColor rgb="FFD0CECE"/>
        <bgColor rgb="FFC9C9C9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EEEEEE"/>
      </patternFill>
    </fill>
    <fill>
      <patternFill patternType="solid">
        <fgColor rgb="FFA5A5A5"/>
        <bgColor rgb="FFAFABAB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D0CECE"/>
      </patternFill>
    </fill>
    <fill>
      <patternFill patternType="solid">
        <fgColor rgb="FFDDDDDD"/>
        <bgColor rgb="FFD9D9D9"/>
      </patternFill>
    </fill>
    <fill>
      <patternFill patternType="solid">
        <fgColor rgb="FFAFABAB"/>
        <bgColor rgb="FFA5A5A5"/>
      </patternFill>
    </fill>
    <fill>
      <patternFill patternType="solid">
        <fgColor rgb="FFEEEEEE"/>
        <bgColor rgb="FFEDEDED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176" fontId="0" fillId="0" borderId="0" applyBorder="0" applyProtection="0"/>
    <xf numFmtId="177" fontId="19" fillId="0" borderId="0" applyBorder="0" applyAlignment="0" applyProtection="0"/>
    <xf numFmtId="9" fontId="19" fillId="0" borderId="0" applyBorder="0" applyAlignment="0" applyProtection="0"/>
    <xf numFmtId="178" fontId="19" fillId="0" borderId="0" applyBorder="0" applyAlignment="0" applyProtection="0"/>
    <xf numFmtId="179" fontId="19" fillId="0" borderId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2" borderId="4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7" applyNumberFormat="0" applyFill="0" applyAlignment="0" applyProtection="0">
      <alignment vertical="center"/>
    </xf>
    <xf numFmtId="0" fontId="27" fillId="0" borderId="47" applyNumberFormat="0" applyFill="0" applyAlignment="0" applyProtection="0">
      <alignment vertical="center"/>
    </xf>
    <xf numFmtId="0" fontId="28" fillId="0" borderId="4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3" borderId="49" applyNumberFormat="0" applyAlignment="0" applyProtection="0">
      <alignment vertical="center"/>
    </xf>
    <xf numFmtId="0" fontId="30" fillId="14" borderId="50" applyNumberFormat="0" applyAlignment="0" applyProtection="0">
      <alignment vertical="center"/>
    </xf>
    <xf numFmtId="0" fontId="31" fillId="14" borderId="49" applyNumberFormat="0" applyAlignment="0" applyProtection="0">
      <alignment vertical="center"/>
    </xf>
    <xf numFmtId="0" fontId="32" fillId="15" borderId="51" applyNumberFormat="0" applyAlignment="0" applyProtection="0">
      <alignment vertical="center"/>
    </xf>
    <xf numFmtId="0" fontId="33" fillId="0" borderId="52" applyNumberFormat="0" applyFill="0" applyAlignment="0" applyProtection="0">
      <alignment vertical="center"/>
    </xf>
    <xf numFmtId="0" fontId="34" fillId="0" borderId="53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180" fontId="0" fillId="0" borderId="0" applyBorder="0" applyProtection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1" fontId="0" fillId="0" borderId="0" applyBorder="0" applyProtection="0"/>
    <xf numFmtId="181" fontId="0" fillId="0" borderId="0" applyBorder="0" applyProtection="0"/>
    <xf numFmtId="176" fontId="0" fillId="0" borderId="0" applyBorder="0" applyProtection="0"/>
  </cellStyleXfs>
  <cellXfs count="173">
    <xf numFmtId="0" fontId="0" fillId="0" borderId="0" xfId="0"/>
    <xf numFmtId="0" fontId="0" fillId="0" borderId="0" xfId="0" applyAlignment="1" applyProtection="1"/>
    <xf numFmtId="0" fontId="0" fillId="0" borderId="0" xfId="0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wrapText="1"/>
    </xf>
    <xf numFmtId="2" fontId="1" fillId="0" borderId="3" xfId="0" applyNumberFormat="1" applyFont="1" applyBorder="1" applyAlignment="1" applyProtection="1">
      <alignment horizontal="left" vertical="center" wrapText="1"/>
    </xf>
    <xf numFmtId="2" fontId="1" fillId="0" borderId="4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176" fontId="1" fillId="0" borderId="7" xfId="1" applyFont="1" applyBorder="1" applyAlignment="1" applyProtection="1">
      <alignment horizontal="center" vertical="center"/>
    </xf>
    <xf numFmtId="0" fontId="1" fillId="2" borderId="8" xfId="54" applyFont="1" applyFill="1" applyBorder="1" applyAlignment="1" applyProtection="1">
      <alignment horizontal="center"/>
    </xf>
    <xf numFmtId="0" fontId="1" fillId="2" borderId="8" xfId="54" applyFont="1" applyFill="1" applyBorder="1" applyAlignment="1" applyProtection="1">
      <alignment horizontal="left"/>
    </xf>
    <xf numFmtId="0" fontId="1" fillId="2" borderId="9" xfId="54" applyFont="1" applyFill="1" applyBorder="1" applyAlignment="1" applyProtection="1">
      <alignment wrapText="1"/>
    </xf>
    <xf numFmtId="0" fontId="1" fillId="2" borderId="10" xfId="54" applyFont="1" applyFill="1" applyBorder="1" applyAlignment="1" applyProtection="1">
      <alignment wrapText="1"/>
    </xf>
    <xf numFmtId="0" fontId="3" fillId="0" borderId="11" xfId="54" applyFont="1" applyBorder="1" applyAlignment="1" applyProtection="1">
      <alignment horizontal="center" vertical="center"/>
    </xf>
    <xf numFmtId="0" fontId="3" fillId="0" borderId="12" xfId="54" applyFont="1" applyBorder="1" applyAlignment="1" applyProtection="1">
      <alignment vertical="center" wrapText="1"/>
    </xf>
    <xf numFmtId="0" fontId="3" fillId="0" borderId="13" xfId="54" applyFont="1" applyBorder="1" applyAlignment="1" applyProtection="1">
      <alignment horizontal="center" vertical="center"/>
    </xf>
    <xf numFmtId="2" fontId="3" fillId="0" borderId="14" xfId="59" applyNumberFormat="1" applyFont="1" applyBorder="1" applyAlignment="1" applyProtection="1">
      <alignment horizontal="center" vertical="center"/>
    </xf>
    <xf numFmtId="0" fontId="3" fillId="0" borderId="3" xfId="54" applyFont="1" applyBorder="1" applyAlignment="1" applyProtection="1">
      <alignment horizontal="left" vertical="center" wrapText="1"/>
    </xf>
    <xf numFmtId="2" fontId="3" fillId="0" borderId="15" xfId="54" applyNumberFormat="1" applyFont="1" applyBorder="1" applyAlignment="1" applyProtection="1">
      <alignment horizontal="center" vertical="center"/>
    </xf>
    <xf numFmtId="0" fontId="3" fillId="0" borderId="15" xfId="54" applyFont="1" applyBorder="1" applyAlignment="1" applyProtection="1">
      <alignment horizontal="center" vertical="center"/>
    </xf>
    <xf numFmtId="2" fontId="3" fillId="0" borderId="4" xfId="59" applyNumberFormat="1" applyFont="1" applyBorder="1" applyAlignment="1" applyProtection="1">
      <alignment horizontal="center" vertical="center"/>
    </xf>
    <xf numFmtId="0" fontId="3" fillId="0" borderId="11" xfId="54" applyFont="1" applyBorder="1" applyAlignment="1" applyProtection="1">
      <alignment horizontal="left" vertical="center"/>
    </xf>
    <xf numFmtId="4" fontId="3" fillId="0" borderId="15" xfId="54" applyNumberFormat="1" applyFont="1" applyBorder="1" applyAlignment="1" applyProtection="1">
      <alignment horizontal="center" vertical="center"/>
    </xf>
    <xf numFmtId="0" fontId="1" fillId="2" borderId="8" xfId="54" applyFont="1" applyFill="1" applyBorder="1" applyAlignment="1" applyProtection="1">
      <alignment horizontal="left" vertical="center"/>
    </xf>
    <xf numFmtId="0" fontId="3" fillId="0" borderId="3" xfId="54" applyFont="1" applyBorder="1" applyAlignment="1" applyProtection="1">
      <alignment horizontal="center" vertical="center" wrapText="1"/>
    </xf>
    <xf numFmtId="0" fontId="4" fillId="0" borderId="3" xfId="54" applyFont="1" applyBorder="1" applyAlignment="1" applyProtection="1">
      <alignment horizontal="left" vertical="center" wrapText="1"/>
    </xf>
    <xf numFmtId="0" fontId="3" fillId="0" borderId="12" xfId="54" applyFont="1" applyBorder="1" applyAlignment="1" applyProtection="1">
      <alignment horizontal="left" vertical="center" wrapText="1"/>
    </xf>
    <xf numFmtId="0" fontId="4" fillId="0" borderId="11" xfId="54" applyFont="1" applyBorder="1" applyAlignment="1" applyProtection="1">
      <alignment horizontal="left" vertical="center"/>
    </xf>
    <xf numFmtId="0" fontId="5" fillId="2" borderId="8" xfId="54" applyFont="1" applyFill="1" applyBorder="1" applyAlignment="1" applyProtection="1">
      <alignment horizontal="left"/>
    </xf>
    <xf numFmtId="2" fontId="3" fillId="0" borderId="3" xfId="54" applyNumberFormat="1" applyFont="1" applyBorder="1" applyAlignment="1" applyProtection="1">
      <alignment horizontal="center" vertical="center" wrapText="1"/>
    </xf>
    <xf numFmtId="0" fontId="4" fillId="0" borderId="3" xfId="54" applyFont="1" applyBorder="1" applyAlignment="1" applyProtection="1">
      <alignment horizontal="center" vertical="center" wrapText="1"/>
    </xf>
    <xf numFmtId="182" fontId="3" fillId="0" borderId="4" xfId="59" applyNumberFormat="1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7" fillId="0" borderId="0" xfId="0" applyFont="1" applyAlignment="1" applyProtection="1"/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0" fillId="3" borderId="0" xfId="0" applyFill="1" applyAlignment="1" applyProtection="1"/>
    <xf numFmtId="0" fontId="0" fillId="4" borderId="0" xfId="0" applyFill="1" applyAlignment="1" applyProtection="1"/>
    <xf numFmtId="0" fontId="0" fillId="3" borderId="0" xfId="0" applyFill="1" applyAlignment="1" applyProtection="1">
      <alignment horizontal="center"/>
    </xf>
    <xf numFmtId="0" fontId="8" fillId="0" borderId="16" xfId="0" applyFont="1" applyBorder="1" applyAlignment="1" applyProtection="1">
      <alignment horizontal="center" wrapText="1"/>
    </xf>
    <xf numFmtId="0" fontId="9" fillId="5" borderId="16" xfId="0" applyFont="1" applyFill="1" applyBorder="1" applyAlignment="1" applyProtection="1">
      <alignment horizontal="center" vertical="center" wrapText="1"/>
    </xf>
    <xf numFmtId="0" fontId="10" fillId="4" borderId="17" xfId="0" applyFont="1" applyFill="1" applyBorder="1" applyAlignment="1" applyProtection="1">
      <alignment horizontal="left" vertical="center" wrapText="1"/>
    </xf>
    <xf numFmtId="0" fontId="11" fillId="4" borderId="18" xfId="0" applyFont="1" applyFill="1" applyBorder="1" applyAlignment="1" applyProtection="1">
      <alignment horizontal="right" vertical="center"/>
    </xf>
    <xf numFmtId="0" fontId="11" fillId="4" borderId="19" xfId="0" applyFont="1" applyFill="1" applyBorder="1" applyAlignment="1" applyProtection="1">
      <alignment horizontal="left" vertical="center"/>
    </xf>
    <xf numFmtId="0" fontId="11" fillId="4" borderId="20" xfId="0" applyFont="1" applyFill="1" applyBorder="1" applyAlignment="1" applyProtection="1">
      <alignment horizontal="center" vertical="center"/>
    </xf>
    <xf numFmtId="0" fontId="10" fillId="4" borderId="3" xfId="0" applyFont="1" applyFill="1" applyBorder="1" applyAlignment="1" applyProtection="1">
      <alignment horizontal="left" vertical="center" wrapText="1"/>
    </xf>
    <xf numFmtId="0" fontId="10" fillId="4" borderId="18" xfId="0" applyFont="1" applyFill="1" applyBorder="1" applyAlignment="1" applyProtection="1">
      <alignment horizontal="right" vertical="center"/>
    </xf>
    <xf numFmtId="183" fontId="9" fillId="6" borderId="8" xfId="0" applyNumberFormat="1" applyFont="1" applyFill="1" applyBorder="1" applyAlignment="1" applyProtection="1">
      <alignment horizontal="right" vertical="center"/>
    </xf>
    <xf numFmtId="0" fontId="9" fillId="6" borderId="9" xfId="0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left" vertical="center" wrapText="1"/>
    </xf>
    <xf numFmtId="0" fontId="9" fillId="7" borderId="16" xfId="0" applyFont="1" applyFill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181" fontId="11" fillId="0" borderId="6" xfId="57" applyFont="1" applyBorder="1" applyAlignment="1" applyProtection="1">
      <alignment horizontal="center" vertical="center" wrapText="1"/>
    </xf>
    <xf numFmtId="181" fontId="11" fillId="0" borderId="22" xfId="57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81" fontId="11" fillId="0" borderId="5" xfId="57" applyFont="1" applyBorder="1" applyAlignment="1" applyProtection="1">
      <alignment horizontal="center" vertical="center" wrapText="1"/>
    </xf>
    <xf numFmtId="181" fontId="11" fillId="0" borderId="7" xfId="57" applyFont="1" applyBorder="1" applyAlignment="1" applyProtection="1">
      <alignment horizontal="center" vertical="center" wrapText="1"/>
    </xf>
    <xf numFmtId="0" fontId="10" fillId="8" borderId="15" xfId="50" applyFont="1" applyFill="1" applyBorder="1" applyAlignment="1" applyProtection="1">
      <alignment horizontal="center" vertical="center"/>
    </xf>
    <xf numFmtId="0" fontId="10" fillId="8" borderId="15" xfId="50" applyFont="1" applyFill="1" applyBorder="1" applyAlignment="1" applyProtection="1">
      <alignment horizontal="left" vertical="center"/>
    </xf>
    <xf numFmtId="0" fontId="10" fillId="8" borderId="23" xfId="50" applyFont="1" applyFill="1" applyBorder="1" applyAlignment="1" applyProtection="1">
      <alignment horizontal="center" vertical="center"/>
    </xf>
    <xf numFmtId="181" fontId="12" fillId="8" borderId="23" xfId="57" applyFont="1" applyFill="1" applyBorder="1" applyAlignment="1" applyProtection="1">
      <alignment vertical="center"/>
    </xf>
    <xf numFmtId="181" fontId="11" fillId="8" borderId="21" xfId="57" applyFont="1" applyFill="1" applyBorder="1" applyAlignment="1" applyProtection="1">
      <alignment horizontal="center" vertical="center" wrapText="1"/>
    </xf>
    <xf numFmtId="181" fontId="11" fillId="8" borderId="23" xfId="57" applyFont="1" applyFill="1" applyBorder="1" applyAlignment="1" applyProtection="1">
      <alignment horizontal="center" vertical="center" wrapText="1"/>
    </xf>
    <xf numFmtId="181" fontId="11" fillId="8" borderId="24" xfId="57" applyFont="1" applyFill="1" applyBorder="1" applyAlignment="1" applyProtection="1">
      <alignment horizontal="center" vertical="center" wrapText="1"/>
    </xf>
    <xf numFmtId="0" fontId="11" fillId="0" borderId="15" xfId="50" applyFont="1" applyBorder="1" applyAlignment="1" applyProtection="1">
      <alignment horizontal="center" vertical="center"/>
    </xf>
    <xf numFmtId="0" fontId="13" fillId="4" borderId="15" xfId="51" applyFont="1" applyFill="1" applyBorder="1" applyAlignment="1" applyProtection="1">
      <alignment vertical="center" wrapText="1"/>
    </xf>
    <xf numFmtId="0" fontId="13" fillId="4" borderId="15" xfId="51" applyFont="1" applyFill="1" applyBorder="1" applyAlignment="1" applyProtection="1">
      <alignment horizontal="center" vertical="center"/>
    </xf>
    <xf numFmtId="4" fontId="11" fillId="4" borderId="15" xfId="0" applyNumberFormat="1" applyFont="1" applyFill="1" applyBorder="1" applyAlignment="1" applyProtection="1">
      <alignment horizontal="right" vertical="center"/>
    </xf>
    <xf numFmtId="4" fontId="14" fillId="4" borderId="15" xfId="0" applyNumberFormat="1" applyFont="1" applyFill="1" applyBorder="1" applyAlignment="1" applyProtection="1">
      <alignment horizontal="center" vertical="center"/>
    </xf>
    <xf numFmtId="181" fontId="11" fillId="0" borderId="3" xfId="57" applyFont="1" applyBorder="1" applyAlignment="1" applyProtection="1">
      <alignment horizontal="center" vertical="center" wrapText="1"/>
    </xf>
    <xf numFmtId="181" fontId="11" fillId="4" borderId="15" xfId="57" applyFont="1" applyFill="1" applyBorder="1" applyAlignment="1" applyProtection="1">
      <alignment horizontal="center" vertical="center" wrapText="1"/>
    </xf>
    <xf numFmtId="10" fontId="11" fillId="0" borderId="4" xfId="57" applyNumberFormat="1" applyFont="1" applyBorder="1" applyAlignment="1" applyProtection="1">
      <alignment horizontal="center" vertical="center" wrapText="1"/>
    </xf>
    <xf numFmtId="181" fontId="11" fillId="4" borderId="3" xfId="57" applyFont="1" applyFill="1" applyBorder="1" applyAlignment="1" applyProtection="1">
      <alignment horizontal="center" vertical="center" wrapText="1"/>
    </xf>
    <xf numFmtId="10" fontId="11" fillId="4" borderId="4" xfId="57" applyNumberFormat="1" applyFont="1" applyFill="1" applyBorder="1" applyAlignment="1" applyProtection="1">
      <alignment horizontal="center" vertical="center" wrapText="1"/>
    </xf>
    <xf numFmtId="0" fontId="10" fillId="9" borderId="15" xfId="50" applyFont="1" applyFill="1" applyBorder="1" applyAlignment="1" applyProtection="1">
      <alignment horizontal="center" vertical="center"/>
    </xf>
    <xf numFmtId="0" fontId="10" fillId="9" borderId="15" xfId="50" applyFont="1" applyFill="1" applyBorder="1" applyAlignment="1" applyProtection="1">
      <alignment horizontal="left" vertical="center"/>
    </xf>
    <xf numFmtId="0" fontId="10" fillId="9" borderId="23" xfId="50" applyFont="1" applyFill="1" applyBorder="1" applyAlignment="1" applyProtection="1">
      <alignment horizontal="center" vertical="center"/>
    </xf>
    <xf numFmtId="181" fontId="12" fillId="9" borderId="23" xfId="57" applyFont="1" applyFill="1" applyBorder="1" applyAlignment="1" applyProtection="1">
      <alignment vertical="center"/>
    </xf>
    <xf numFmtId="181" fontId="11" fillId="9" borderId="21" xfId="57" applyFont="1" applyFill="1" applyBorder="1" applyAlignment="1" applyProtection="1">
      <alignment horizontal="center" vertical="center" wrapText="1"/>
    </xf>
    <xf numFmtId="181" fontId="11" fillId="9" borderId="23" xfId="57" applyFont="1" applyFill="1" applyBorder="1" applyAlignment="1" applyProtection="1">
      <alignment horizontal="center" vertical="center" wrapText="1"/>
    </xf>
    <xf numFmtId="181" fontId="11" fillId="9" borderId="24" xfId="57" applyFont="1" applyFill="1" applyBorder="1" applyAlignment="1" applyProtection="1">
      <alignment horizontal="center" vertical="center" wrapText="1"/>
    </xf>
    <xf numFmtId="176" fontId="15" fillId="0" borderId="0" xfId="1" applyFont="1" applyBorder="1" applyAlignment="1" applyProtection="1">
      <alignment vertical="center"/>
    </xf>
    <xf numFmtId="0" fontId="9" fillId="10" borderId="16" xfId="0" applyFont="1" applyFill="1" applyBorder="1" applyAlignment="1" applyProtection="1">
      <alignment horizontal="center" vertical="center"/>
    </xf>
    <xf numFmtId="181" fontId="7" fillId="0" borderId="0" xfId="57" applyFont="1" applyBorder="1" applyAlignment="1" applyProtection="1">
      <alignment vertical="center"/>
    </xf>
    <xf numFmtId="0" fontId="11" fillId="4" borderId="25" xfId="0" applyFont="1" applyFill="1" applyBorder="1" applyAlignment="1" applyProtection="1">
      <alignment horizontal="right" vertical="center"/>
    </xf>
    <xf numFmtId="183" fontId="11" fillId="4" borderId="26" xfId="0" applyNumberFormat="1" applyFont="1" applyFill="1" applyBorder="1" applyAlignment="1" applyProtection="1">
      <alignment horizontal="left" vertical="center"/>
    </xf>
    <xf numFmtId="181" fontId="0" fillId="0" borderId="0" xfId="57" applyFont="1" applyBorder="1" applyAlignment="1" applyProtection="1">
      <alignment horizontal="center" vertical="center"/>
    </xf>
    <xf numFmtId="0" fontId="11" fillId="4" borderId="27" xfId="0" applyFont="1" applyFill="1" applyBorder="1" applyAlignment="1" applyProtection="1">
      <alignment horizontal="right" vertical="center"/>
    </xf>
    <xf numFmtId="183" fontId="11" fillId="4" borderId="7" xfId="0" applyNumberFormat="1" applyFont="1" applyFill="1" applyBorder="1" applyAlignment="1" applyProtection="1">
      <alignment horizontal="left" vertical="center"/>
    </xf>
    <xf numFmtId="10" fontId="0" fillId="0" borderId="0" xfId="0" applyNumberFormat="1" applyAlignment="1" applyProtection="1">
      <alignment horizontal="center" vertical="center"/>
    </xf>
    <xf numFmtId="183" fontId="9" fillId="6" borderId="16" xfId="0" applyNumberFormat="1" applyFont="1" applyFill="1" applyBorder="1" applyAlignment="1" applyProtection="1">
      <alignment horizontal="left" vertical="center"/>
    </xf>
    <xf numFmtId="0" fontId="11" fillId="4" borderId="28" xfId="0" applyFont="1" applyFill="1" applyBorder="1" applyAlignment="1" applyProtection="1">
      <alignment horizontal="right" vertical="center"/>
    </xf>
    <xf numFmtId="0" fontId="11" fillId="4" borderId="29" xfId="0" applyFont="1" applyFill="1" applyBorder="1" applyAlignment="1" applyProtection="1">
      <alignment horizontal="left" vertical="center"/>
    </xf>
    <xf numFmtId="184" fontId="9" fillId="11" borderId="8" xfId="0" applyNumberFormat="1" applyFont="1" applyFill="1" applyBorder="1" applyAlignment="1" applyProtection="1">
      <alignment horizontal="center" vertical="center"/>
    </xf>
    <xf numFmtId="0" fontId="10" fillId="7" borderId="8" xfId="0" applyFont="1" applyFill="1" applyBorder="1" applyAlignment="1" applyProtection="1">
      <alignment horizontal="right" vertical="center"/>
    </xf>
    <xf numFmtId="10" fontId="10" fillId="7" borderId="10" xfId="0" applyNumberFormat="1" applyFont="1" applyFill="1" applyBorder="1" applyAlignment="1" applyProtection="1">
      <alignment horizontal="left" vertical="center"/>
    </xf>
    <xf numFmtId="0" fontId="16" fillId="7" borderId="9" xfId="0" applyFont="1" applyFill="1" applyBorder="1" applyAlignment="1" applyProtection="1">
      <alignment horizontal="right" vertical="center"/>
    </xf>
    <xf numFmtId="10" fontId="16" fillId="7" borderId="10" xfId="0" applyNumberFormat="1" applyFont="1" applyFill="1" applyBorder="1" applyAlignment="1" applyProtection="1">
      <alignment horizontal="left" vertical="center"/>
    </xf>
    <xf numFmtId="0" fontId="10" fillId="11" borderId="1" xfId="0" applyFont="1" applyFill="1" applyBorder="1" applyAlignment="1" applyProtection="1">
      <alignment horizontal="center" vertical="center" wrapText="1"/>
    </xf>
    <xf numFmtId="0" fontId="11" fillId="0" borderId="30" xfId="0" applyFont="1" applyBorder="1" applyAlignment="1" applyProtection="1">
      <alignment horizontal="center" vertical="center"/>
    </xf>
    <xf numFmtId="181" fontId="0" fillId="0" borderId="0" xfId="57" applyFont="1" applyBorder="1" applyAlignment="1" applyProtection="1">
      <alignment horizontal="center" vertical="center" wrapText="1"/>
    </xf>
    <xf numFmtId="181" fontId="11" fillId="4" borderId="6" xfId="57" applyFont="1" applyFill="1" applyBorder="1" applyAlignment="1" applyProtection="1">
      <alignment horizontal="center" vertical="center" wrapText="1"/>
    </xf>
    <xf numFmtId="181" fontId="11" fillId="0" borderId="27" xfId="57" applyFont="1" applyBorder="1" applyAlignment="1" applyProtection="1">
      <alignment horizontal="center" vertical="center" wrapText="1"/>
    </xf>
    <xf numFmtId="181" fontId="0" fillId="0" borderId="0" xfId="57" applyFont="1" applyBorder="1" applyAlignment="1" applyProtection="1">
      <alignment vertical="center"/>
    </xf>
    <xf numFmtId="185" fontId="10" fillId="8" borderId="23" xfId="57" applyNumberFormat="1" applyFont="1" applyFill="1" applyBorder="1" applyAlignment="1" applyProtection="1">
      <alignment horizontal="center" vertical="center" wrapText="1"/>
    </xf>
    <xf numFmtId="4" fontId="11" fillId="0" borderId="15" xfId="0" applyNumberFormat="1" applyFont="1" applyBorder="1" applyAlignment="1" applyProtection="1">
      <alignment horizontal="right" vertical="center"/>
    </xf>
    <xf numFmtId="181" fontId="11" fillId="2" borderId="15" xfId="57" applyFont="1" applyFill="1" applyBorder="1" applyAlignment="1" applyProtection="1">
      <alignment horizontal="center" vertical="center" wrapText="1"/>
    </xf>
    <xf numFmtId="181" fontId="11" fillId="0" borderId="31" xfId="57" applyFont="1" applyBorder="1" applyAlignment="1" applyProtection="1">
      <alignment horizontal="center" vertical="center"/>
    </xf>
    <xf numFmtId="181" fontId="11" fillId="8" borderId="15" xfId="57" applyFont="1" applyFill="1" applyBorder="1" applyAlignment="1" applyProtection="1">
      <alignment horizontal="center" vertical="center"/>
    </xf>
    <xf numFmtId="10" fontId="11" fillId="0" borderId="4" xfId="57" applyNumberFormat="1" applyFont="1" applyBorder="1" applyAlignment="1" applyProtection="1">
      <alignment horizontal="center" vertical="center"/>
    </xf>
    <xf numFmtId="181" fontId="11" fillId="4" borderId="31" xfId="57" applyFont="1" applyFill="1" applyBorder="1" applyAlignment="1" applyProtection="1">
      <alignment horizontal="center" vertical="center"/>
    </xf>
    <xf numFmtId="10" fontId="11" fillId="4" borderId="4" xfId="57" applyNumberFormat="1" applyFont="1" applyFill="1" applyBorder="1" applyAlignment="1" applyProtection="1">
      <alignment horizontal="center" vertical="center"/>
    </xf>
    <xf numFmtId="181" fontId="0" fillId="0" borderId="0" xfId="0" applyNumberFormat="1" applyAlignment="1" applyProtection="1"/>
    <xf numFmtId="186" fontId="0" fillId="0" borderId="0" xfId="0" applyNumberFormat="1" applyAlignment="1" applyProtection="1"/>
    <xf numFmtId="185" fontId="10" fillId="9" borderId="23" xfId="57" applyNumberFormat="1" applyFont="1" applyFill="1" applyBorder="1" applyAlignment="1" applyProtection="1">
      <alignment horizontal="center" vertical="center" wrapText="1"/>
    </xf>
    <xf numFmtId="2" fontId="0" fillId="0" borderId="0" xfId="0" applyNumberFormat="1" applyAlignment="1" applyProtection="1"/>
    <xf numFmtId="2" fontId="7" fillId="0" borderId="0" xfId="0" applyNumberFormat="1" applyFont="1" applyAlignment="1" applyProtection="1"/>
    <xf numFmtId="2" fontId="0" fillId="0" borderId="0" xfId="0" applyNumberFormat="1" applyAlignment="1" applyProtection="1">
      <alignment horizontal="center" vertical="center"/>
    </xf>
    <xf numFmtId="2" fontId="0" fillId="0" borderId="0" xfId="0" applyNumberFormat="1" applyAlignment="1" applyProtection="1">
      <alignment vertical="center"/>
    </xf>
    <xf numFmtId="0" fontId="11" fillId="0" borderId="15" xfId="50" applyFont="1" applyBorder="1" applyAlignment="1" applyProtection="1">
      <alignment horizontal="left" vertical="center" wrapText="1"/>
    </xf>
    <xf numFmtId="0" fontId="11" fillId="0" borderId="23" xfId="50" applyFont="1" applyBorder="1" applyAlignment="1" applyProtection="1">
      <alignment horizontal="center" vertical="center"/>
    </xf>
    <xf numFmtId="187" fontId="11" fillId="4" borderId="15" xfId="0" applyNumberFormat="1" applyFont="1" applyFill="1" applyBorder="1" applyAlignment="1" applyProtection="1">
      <alignment horizontal="right" vertical="center"/>
    </xf>
    <xf numFmtId="187" fontId="11" fillId="4" borderId="3" xfId="0" applyNumberFormat="1" applyFont="1" applyFill="1" applyBorder="1" applyAlignment="1" applyProtection="1">
      <alignment horizontal="right" vertical="center"/>
    </xf>
    <xf numFmtId="0" fontId="10" fillId="8" borderId="15" xfId="50" applyFont="1" applyFill="1" applyBorder="1" applyAlignment="1" applyProtection="1">
      <alignment horizontal="center" vertical="center" wrapText="1"/>
    </xf>
    <xf numFmtId="181" fontId="11" fillId="8" borderId="32" xfId="57" applyFont="1" applyFill="1" applyBorder="1" applyAlignment="1" applyProtection="1">
      <alignment horizontal="center" vertical="center" wrapText="1"/>
    </xf>
    <xf numFmtId="181" fontId="11" fillId="8" borderId="33" xfId="57" applyFont="1" applyFill="1" applyBorder="1" applyAlignment="1" applyProtection="1">
      <alignment horizontal="center" vertical="center" wrapText="1"/>
    </xf>
    <xf numFmtId="181" fontId="11" fillId="8" borderId="34" xfId="57" applyFont="1" applyFill="1" applyBorder="1" applyAlignment="1" applyProtection="1">
      <alignment horizontal="center" vertical="center" wrapText="1"/>
    </xf>
    <xf numFmtId="0" fontId="13" fillId="0" borderId="35" xfId="50" applyFont="1" applyBorder="1" applyAlignment="1" applyProtection="1">
      <alignment horizontal="center" vertical="center" wrapText="1"/>
    </xf>
    <xf numFmtId="184" fontId="10" fillId="0" borderId="36" xfId="0" applyNumberFormat="1" applyFont="1" applyBorder="1" applyAlignment="1" applyProtection="1">
      <alignment horizontal="center" vertical="center" wrapText="1"/>
    </xf>
    <xf numFmtId="184" fontId="10" fillId="0" borderId="37" xfId="0" applyNumberFormat="1" applyFont="1" applyBorder="1" applyAlignment="1" applyProtection="1">
      <alignment horizontal="center" vertical="center" wrapText="1"/>
    </xf>
    <xf numFmtId="184" fontId="10" fillId="0" borderId="38" xfId="0" applyNumberFormat="1" applyFont="1" applyBorder="1" applyAlignment="1" applyProtection="1">
      <alignment horizontal="center" vertical="center" wrapText="1"/>
    </xf>
    <xf numFmtId="0" fontId="10" fillId="0" borderId="39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184" fontId="10" fillId="0" borderId="0" xfId="0" applyNumberFormat="1" applyFont="1" applyBorder="1" applyAlignment="1" applyProtection="1">
      <alignment horizontal="center" vertical="center" wrapText="1"/>
    </xf>
    <xf numFmtId="0" fontId="10" fillId="8" borderId="36" xfId="0" applyFont="1" applyFill="1" applyBorder="1" applyAlignment="1" applyProtection="1">
      <alignment horizontal="center" vertical="center" wrapText="1"/>
    </xf>
    <xf numFmtId="10" fontId="10" fillId="8" borderId="40" xfId="0" applyNumberFormat="1" applyFont="1" applyFill="1" applyBorder="1" applyAlignment="1" applyProtection="1">
      <alignment horizontal="center" vertical="center" wrapText="1"/>
    </xf>
    <xf numFmtId="184" fontId="11" fillId="0" borderId="0" xfId="0" applyNumberFormat="1" applyFont="1" applyBorder="1" applyAlignment="1" applyProtection="1">
      <alignment horizontal="left" wrapText="1"/>
    </xf>
    <xf numFmtId="184" fontId="11" fillId="0" borderId="0" xfId="0" applyNumberFormat="1" applyFont="1" applyBorder="1" applyAlignment="1" applyProtection="1">
      <alignment horizontal="left" vertical="top" wrapText="1"/>
    </xf>
    <xf numFmtId="0" fontId="11" fillId="0" borderId="41" xfId="0" applyFont="1" applyBorder="1" applyAlignment="1" applyProtection="1">
      <alignment horizontal="center" vertical="center" wrapText="1"/>
    </xf>
    <xf numFmtId="10" fontId="11" fillId="0" borderId="13" xfId="0" applyNumberFormat="1" applyFont="1" applyBorder="1" applyAlignment="1" applyProtection="1">
      <alignment horizontal="center" vertical="center" wrapText="1"/>
    </xf>
    <xf numFmtId="0" fontId="11" fillId="0" borderId="42" xfId="0" applyFont="1" applyBorder="1" applyAlignment="1" applyProtection="1">
      <alignment horizontal="center" vertical="center" wrapText="1"/>
    </xf>
    <xf numFmtId="10" fontId="11" fillId="0" borderId="43" xfId="0" applyNumberFormat="1" applyFont="1" applyBorder="1" applyAlignment="1" applyProtection="1">
      <alignment horizontal="center" vertical="center" wrapText="1"/>
    </xf>
    <xf numFmtId="181" fontId="11" fillId="0" borderId="0" xfId="57" applyFont="1" applyBorder="1" applyAlignment="1" applyProtection="1">
      <alignment horizontal="center" wrapText="1"/>
    </xf>
    <xf numFmtId="181" fontId="11" fillId="0" borderId="0" xfId="57" applyFont="1" applyBorder="1" applyAlignment="1" applyProtection="1">
      <alignment wrapText="1"/>
    </xf>
    <xf numFmtId="0" fontId="0" fillId="0" borderId="0" xfId="0" applyBorder="1" applyAlignment="1" applyProtection="1">
      <alignment wrapText="1"/>
    </xf>
    <xf numFmtId="0" fontId="17" fillId="0" borderId="0" xfId="0" applyFont="1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Alignment="1" applyProtection="1">
      <alignment horizontal="center"/>
    </xf>
    <xf numFmtId="188" fontId="0" fillId="0" borderId="0" xfId="0" applyNumberFormat="1" applyAlignment="1" applyProtection="1"/>
    <xf numFmtId="0" fontId="18" fillId="0" borderId="0" xfId="0" applyFont="1" applyAlignment="1" applyProtection="1"/>
    <xf numFmtId="4" fontId="11" fillId="0" borderId="44" xfId="0" applyNumberFormat="1" applyFont="1" applyBorder="1" applyAlignment="1" applyProtection="1">
      <alignment horizontal="right" vertical="center"/>
    </xf>
    <xf numFmtId="187" fontId="11" fillId="0" borderId="15" xfId="0" applyNumberFormat="1" applyFont="1" applyBorder="1" applyAlignment="1" applyProtection="1">
      <alignment horizontal="right" vertical="center"/>
    </xf>
    <xf numFmtId="181" fontId="10" fillId="8" borderId="33" xfId="57" applyFont="1" applyFill="1" applyBorder="1" applyAlignment="1" applyProtection="1">
      <alignment horizontal="center" vertical="center" wrapText="1"/>
    </xf>
    <xf numFmtId="185" fontId="0" fillId="0" borderId="0" xfId="0" applyNumberFormat="1" applyAlignment="1" applyProtection="1"/>
    <xf numFmtId="0" fontId="10" fillId="0" borderId="29" xfId="0" applyFont="1" applyBorder="1" applyAlignment="1" applyProtection="1">
      <alignment horizontal="center" vertical="center" wrapText="1"/>
    </xf>
    <xf numFmtId="0" fontId="10" fillId="8" borderId="40" xfId="0" applyFont="1" applyFill="1" applyBorder="1" applyAlignment="1" applyProtection="1">
      <alignment horizontal="center" vertical="center" wrapText="1"/>
    </xf>
    <xf numFmtId="184" fontId="10" fillId="8" borderId="37" xfId="0" applyNumberFormat="1" applyFont="1" applyFill="1" applyBorder="1" applyAlignment="1" applyProtection="1">
      <alignment horizontal="center" vertical="center" wrapText="1"/>
    </xf>
    <xf numFmtId="185" fontId="0" fillId="0" borderId="0" xfId="0" applyNumberFormat="1" applyAlignment="1" applyProtection="1">
      <alignment vertical="center"/>
    </xf>
    <xf numFmtId="0" fontId="11" fillId="0" borderId="13" xfId="0" applyFont="1" applyBorder="1" applyAlignment="1" applyProtection="1">
      <alignment horizontal="center" vertical="center" wrapText="1"/>
    </xf>
    <xf numFmtId="184" fontId="11" fillId="0" borderId="14" xfId="0" applyNumberFormat="1" applyFont="1" applyBorder="1" applyAlignment="1" applyProtection="1">
      <alignment horizontal="center" vertical="center" wrapText="1"/>
    </xf>
    <xf numFmtId="0" fontId="11" fillId="0" borderId="43" xfId="0" applyFont="1" applyBorder="1" applyAlignment="1" applyProtection="1">
      <alignment horizontal="center" vertical="center" wrapText="1"/>
    </xf>
    <xf numFmtId="184" fontId="11" fillId="0" borderId="45" xfId="0" applyNumberFormat="1" applyFont="1" applyBorder="1" applyAlignment="1" applyProtection="1">
      <alignment horizontal="center" vertical="center" wrapText="1"/>
    </xf>
    <xf numFmtId="181" fontId="11" fillId="0" borderId="0" xfId="57" applyFont="1" applyBorder="1" applyAlignment="1" applyProtection="1">
      <alignment horizontal="center" vertical="center" wrapText="1"/>
    </xf>
    <xf numFmtId="181" fontId="11" fillId="4" borderId="0" xfId="57" applyFont="1" applyFill="1" applyBorder="1" applyAlignment="1" applyProtection="1">
      <alignment horizontal="center" vertical="center" wrapText="1"/>
    </xf>
    <xf numFmtId="181" fontId="11" fillId="0" borderId="0" xfId="57" applyFont="1" applyBorder="1" applyAlignment="1" applyProtection="1">
      <alignment vertical="center" wrapText="1"/>
    </xf>
    <xf numFmtId="181" fontId="11" fillId="0" borderId="0" xfId="57" applyFont="1" applyBorder="1" applyAlignment="1" applyProtection="1">
      <alignment vertical="center"/>
    </xf>
    <xf numFmtId="181" fontId="11" fillId="4" borderId="0" xfId="57" applyFont="1" applyFill="1" applyBorder="1" applyAlignment="1" applyProtection="1">
      <alignment vertical="center"/>
    </xf>
    <xf numFmtId="185" fontId="0" fillId="0" borderId="0" xfId="0" applyNumberFormat="1" applyBorder="1" applyAlignment="1" applyProtection="1">
      <alignment wrapText="1"/>
    </xf>
    <xf numFmtId="189" fontId="0" fillId="0" borderId="0" xfId="0" applyNumberFormat="1" applyBorder="1" applyAlignment="1" applyProtection="1">
      <alignment wrapText="1"/>
    </xf>
    <xf numFmtId="184" fontId="0" fillId="0" borderId="0" xfId="0" applyNumberFormat="1" applyAlignment="1" applyProtection="1"/>
  </cellXfs>
  <cellStyles count="6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Moeda 2" xfId="49"/>
    <cellStyle name="Normal 2" xfId="50"/>
    <cellStyle name="Normal 2 2 2" xfId="51"/>
    <cellStyle name="Normal 3" xfId="52"/>
    <cellStyle name="Normal 5 2" xfId="53"/>
    <cellStyle name="Normal 6 2" xfId="54"/>
    <cellStyle name="Normal 7" xfId="55"/>
    <cellStyle name="Normal 7 3" xfId="56"/>
    <cellStyle name="Vírgula 2" xfId="57"/>
    <cellStyle name="Vírgula 2 13 3" xfId="58"/>
    <cellStyle name="Vírgula 5 2" xfId="59"/>
  </cellStyles>
  <dxfs count="19">
    <dxf>
      <font>
        <b val="1"/>
        <i val="0"/>
        <color rgb="FFFF0000"/>
      </font>
    </dxf>
    <dxf>
      <font>
        <name val="Calibri"/>
        <scheme val="none"/>
        <charset val="1"/>
        <family val="2"/>
        <b val="1"/>
        <sz val="11"/>
        <color rgb="FFFFFFFF"/>
      </font>
      <fill>
        <patternFill patternType="solid">
          <bgColor rgb="FF00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9C9C9"/>
      <rgbColor rgb="00808080"/>
      <rgbColor rgb="00AFABAB"/>
      <rgbColor rgb="00993366"/>
      <rgbColor rgb="00EEEEEE"/>
      <rgbColor rgb="00EDEDED"/>
      <rgbColor rgb="00660066"/>
      <rgbColor rgb="00FF8080"/>
      <rgbColor rgb="000066CC"/>
      <rgbColor rgb="00D0CECE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DDDDD"/>
      <rgbColor rgb="00FFFF99"/>
      <rgbColor rgb="0099CCFF"/>
      <rgbColor rgb="00FF99CC"/>
      <rgbColor rgb="00CC99FF"/>
      <rgbColor rgb="00D9D9D9"/>
      <rgbColor rgb="003366FF"/>
      <rgbColor rgb="0033CCCC"/>
      <rgbColor rgb="0099CC00"/>
      <rgbColor rgb="00FFCC00"/>
      <rgbColor rgb="00FF9900"/>
      <rgbColor rgb="00FF6600"/>
      <rgbColor rgb="00666699"/>
      <rgbColor rgb="00A5A5A5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363240</xdr:colOff>
      <xdr:row>11</xdr:row>
      <xdr:rowOff>55800</xdr:rowOff>
    </xdr:from>
    <xdr:to>
      <xdr:col>1</xdr:col>
      <xdr:colOff>693720</xdr:colOff>
      <xdr:row>12</xdr:row>
      <xdr:rowOff>662760</xdr:rowOff>
    </xdr:to>
    <xdr:pic>
      <xdr:nvPicPr>
        <xdr:cNvPr id="2" name="Figura 1"/>
        <xdr:cNvPicPr/>
      </xdr:nvPicPr>
      <xdr:blipFill>
        <a:blip r:embed="rId1"/>
        <a:stretch>
          <a:fillRect/>
        </a:stretch>
      </xdr:blipFill>
      <xdr:spPr>
        <a:xfrm>
          <a:off x="363220" y="55245"/>
          <a:ext cx="844550" cy="768985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104760</xdr:colOff>
      <xdr:row>1</xdr:row>
      <xdr:rowOff>28440</xdr:rowOff>
    </xdr:from>
    <xdr:to>
      <xdr:col>2</xdr:col>
      <xdr:colOff>714600</xdr:colOff>
      <xdr:row>6</xdr:row>
      <xdr:rowOff>204480</xdr:rowOff>
    </xdr:to>
    <xdr:pic>
      <xdr:nvPicPr>
        <xdr:cNvPr id="2" name="Imagem 2"/>
        <xdr:cNvPicPr/>
      </xdr:nvPicPr>
      <xdr:blipFill>
        <a:blip r:embed="rId1"/>
        <a:stretch>
          <a:fillRect/>
        </a:stretch>
      </xdr:blipFill>
      <xdr:spPr>
        <a:xfrm>
          <a:off x="323215" y="227965"/>
          <a:ext cx="1134110" cy="116713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55"/>
  <sheetViews>
    <sheetView view="pageBreakPreview" zoomScale="120" zoomScalePageLayoutView="120" zoomScaleNormal="100" topLeftCell="C21" workbookViewId="0">
      <selection activeCell="I110" sqref="I110"/>
    </sheetView>
  </sheetViews>
  <sheetFormatPr defaultColWidth="8.67619047619048" defaultRowHeight="15"/>
  <cols>
    <col min="1" max="1" width="7.71428571428571" style="1" customWidth="1"/>
    <col min="2" max="2" width="56.6095238095238" style="37" customWidth="1"/>
    <col min="3" max="3" width="8.15238095238095" style="1" customWidth="1"/>
    <col min="4" max="4" width="11.2857142857143" style="1" customWidth="1"/>
    <col min="5" max="5" width="14.1428571428571" style="1" customWidth="1"/>
    <col min="7" max="7" width="10.1428571428571" style="1" customWidth="1"/>
    <col min="8" max="8" width="9.28571428571429" style="1" customWidth="1"/>
    <col min="9" max="9" width="12.152380952381" style="40" customWidth="1"/>
    <col min="10" max="10" width="18.5428571428571" style="1" customWidth="1"/>
    <col min="11" max="11" width="11.4285714285714" style="1" customWidth="1"/>
    <col min="12" max="12" width="11.5333333333333" style="1" customWidth="1"/>
    <col min="13" max="13" width="12.5714285714286" style="1" customWidth="1"/>
    <col min="14" max="14" width="9.28571428571429" style="1" customWidth="1"/>
    <col min="15" max="15" width="19.9809523809524" style="1" customWidth="1"/>
    <col min="16" max="16" width="16.552380952381" style="1" customWidth="1"/>
    <col min="17" max="17" width="10.5714285714286" style="1" customWidth="1"/>
    <col min="18" max="18" width="12.6857142857143" style="1" customWidth="1"/>
    <col min="16383" max="16384" width="11.5333333333333" style="1" customWidth="1"/>
  </cols>
  <sheetData>
    <row r="1" ht="12.8" hidden="1" customHeight="1" spans="1:18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P1" s="84"/>
      <c r="R1" s="118"/>
    </row>
    <row r="2" ht="15.75" hidden="1" spans="1:18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P2" s="84"/>
      <c r="R2" s="118"/>
    </row>
    <row r="3" ht="15.75" hidden="1" spans="1:18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P3" s="84"/>
      <c r="R3" s="118"/>
    </row>
    <row r="4" ht="15.75" hidden="1" spans="1:18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P4" s="84"/>
      <c r="R4" s="118"/>
    </row>
    <row r="5" ht="15.75" hidden="1" spans="1:18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P5" s="84"/>
      <c r="R5" s="118"/>
    </row>
    <row r="6" ht="15.75" hidden="1" spans="1:18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P6" s="84"/>
      <c r="R6" s="118"/>
    </row>
    <row r="7" ht="15.75" hidden="1" spans="1:18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P7" s="84"/>
      <c r="R7" s="118"/>
    </row>
    <row r="8" ht="15.75" hidden="1" spans="1:18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P8" s="84"/>
      <c r="R8" s="118"/>
    </row>
    <row r="9" ht="15.75" hidden="1" spans="1:18">
      <c r="A9" s="41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P9" s="84"/>
      <c r="R9" s="118"/>
    </row>
    <row r="10" ht="15.75" hidden="1" spans="1:18">
      <c r="A10" s="41"/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P10" s="84"/>
      <c r="R10" s="118"/>
    </row>
    <row r="11" ht="15.75" hidden="1" spans="1:18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P11" s="84"/>
      <c r="R11" s="118"/>
    </row>
    <row r="12" s="35" customFormat="1" ht="12.75" customHeight="1" spans="1:20">
      <c r="A12" s="42" t="s">
        <v>1</v>
      </c>
      <c r="B12" s="42"/>
      <c r="C12" s="42"/>
      <c r="D12" s="42"/>
      <c r="E12" s="42"/>
      <c r="F12" s="42"/>
      <c r="G12" s="42"/>
      <c r="H12" s="42"/>
      <c r="I12" s="42"/>
      <c r="J12" s="42"/>
      <c r="K12" s="85" t="s">
        <v>2</v>
      </c>
      <c r="L12" s="85"/>
      <c r="M12" s="85"/>
      <c r="N12" s="85"/>
      <c r="P12" s="86"/>
      <c r="R12" s="119"/>
      <c r="S12" s="1"/>
      <c r="T12" s="1"/>
    </row>
    <row r="13" s="35" customFormat="1" ht="61.55" customHeight="1" spans="1:20">
      <c r="A13" s="42"/>
      <c r="B13" s="42"/>
      <c r="C13" s="42"/>
      <c r="D13" s="42"/>
      <c r="E13" s="42"/>
      <c r="F13" s="42"/>
      <c r="G13" s="42"/>
      <c r="H13" s="42"/>
      <c r="I13" s="42"/>
      <c r="J13" s="42"/>
      <c r="K13" s="85"/>
      <c r="L13" s="85"/>
      <c r="M13" s="85"/>
      <c r="N13" s="85"/>
      <c r="P13" s="86"/>
      <c r="R13" s="119"/>
      <c r="S13" s="1"/>
      <c r="T13" s="1"/>
    </row>
    <row r="14" s="36" customFormat="1" ht="27.35" customHeight="1" spans="1:20">
      <c r="A14" s="43" t="s">
        <v>3</v>
      </c>
      <c r="B14" s="43"/>
      <c r="C14" s="43"/>
      <c r="D14" s="44" t="s">
        <v>4</v>
      </c>
      <c r="E14" s="44"/>
      <c r="F14" s="45" t="s">
        <v>5</v>
      </c>
      <c r="G14" s="45"/>
      <c r="H14" s="46" t="s">
        <v>6</v>
      </c>
      <c r="I14" s="46"/>
      <c r="J14" s="46"/>
      <c r="K14" s="87" t="s">
        <v>7</v>
      </c>
      <c r="L14" s="87"/>
      <c r="M14" s="88">
        <v>45426</v>
      </c>
      <c r="N14" s="88"/>
      <c r="P14" s="89"/>
      <c r="R14" s="120"/>
      <c r="S14" s="1"/>
      <c r="T14" s="1"/>
    </row>
    <row r="15" s="36" customFormat="1" ht="15.75" spans="1:20">
      <c r="A15" s="43"/>
      <c r="B15" s="43"/>
      <c r="C15" s="43"/>
      <c r="D15" s="44"/>
      <c r="E15" s="44"/>
      <c r="F15" s="45"/>
      <c r="G15" s="45"/>
      <c r="H15" s="46"/>
      <c r="I15" s="46"/>
      <c r="J15" s="46"/>
      <c r="K15" s="90" t="s">
        <v>8</v>
      </c>
      <c r="L15" s="90"/>
      <c r="M15" s="91">
        <v>45545</v>
      </c>
      <c r="N15" s="91"/>
      <c r="O15" s="92"/>
      <c r="P15" s="89"/>
      <c r="R15" s="120"/>
      <c r="S15" s="1"/>
      <c r="T15" s="1"/>
    </row>
    <row r="16" s="36" customFormat="1" ht="23.6" customHeight="1" spans="1:20">
      <c r="A16" s="47" t="s">
        <v>9</v>
      </c>
      <c r="B16" s="47"/>
      <c r="C16" s="47"/>
      <c r="D16" s="48" t="s">
        <v>10</v>
      </c>
      <c r="E16" s="48"/>
      <c r="F16" s="49">
        <v>45483</v>
      </c>
      <c r="G16" s="49"/>
      <c r="H16" s="50" t="s">
        <v>11</v>
      </c>
      <c r="I16" s="93">
        <v>45514</v>
      </c>
      <c r="J16" s="93"/>
      <c r="K16" s="94" t="s">
        <v>12</v>
      </c>
      <c r="L16" s="94"/>
      <c r="M16" s="95" t="s">
        <v>13</v>
      </c>
      <c r="N16" s="95"/>
      <c r="O16" s="92"/>
      <c r="P16" s="89"/>
      <c r="R16" s="120"/>
      <c r="S16" s="1"/>
      <c r="T16" s="1"/>
    </row>
    <row r="17" s="36" customFormat="1" ht="18.75" customHeight="1" spans="1:20">
      <c r="A17" s="51" t="s">
        <v>14</v>
      </c>
      <c r="B17" s="51"/>
      <c r="C17" s="51"/>
      <c r="D17" s="51"/>
      <c r="E17" s="51"/>
      <c r="F17" s="52" t="str">
        <f>I18</f>
        <v>MEDIÇÃO 03</v>
      </c>
      <c r="G17" s="52"/>
      <c r="H17" s="52"/>
      <c r="I17" s="96">
        <f>L114</f>
        <v>73212.4</v>
      </c>
      <c r="J17" s="96"/>
      <c r="K17" s="97" t="s">
        <v>15</v>
      </c>
      <c r="L17" s="98">
        <f>H114</f>
        <v>0.188177658972909</v>
      </c>
      <c r="M17" s="99" t="s">
        <v>16</v>
      </c>
      <c r="N17" s="100">
        <f>H115</f>
        <v>0.535576774790521</v>
      </c>
      <c r="P17" s="89"/>
      <c r="R17" s="120"/>
      <c r="S17" s="1"/>
      <c r="T17" s="1"/>
    </row>
    <row r="18" s="37" customFormat="1" ht="16.5" customHeight="1" spans="1:20">
      <c r="A18" s="53" t="s">
        <v>17</v>
      </c>
      <c r="B18" s="54" t="s">
        <v>18</v>
      </c>
      <c r="C18" s="54" t="s">
        <v>19</v>
      </c>
      <c r="D18" s="55" t="s">
        <v>20</v>
      </c>
      <c r="E18" s="56" t="s">
        <v>21</v>
      </c>
      <c r="F18" s="57" t="s">
        <v>22</v>
      </c>
      <c r="G18" s="57"/>
      <c r="H18" s="57"/>
      <c r="I18" s="101" t="s">
        <v>23</v>
      </c>
      <c r="J18" s="101"/>
      <c r="K18" s="101"/>
      <c r="L18" s="102" t="s">
        <v>24</v>
      </c>
      <c r="M18" s="102"/>
      <c r="N18" s="102"/>
      <c r="P18" s="103"/>
      <c r="R18" s="121"/>
      <c r="S18" s="1"/>
      <c r="T18" s="1"/>
    </row>
    <row r="19" s="37" customFormat="1" ht="14.25" customHeight="1" spans="1:20">
      <c r="A19" s="53"/>
      <c r="B19" s="54"/>
      <c r="C19" s="54"/>
      <c r="D19" s="55"/>
      <c r="E19" s="56"/>
      <c r="F19" s="58" t="s">
        <v>20</v>
      </c>
      <c r="G19" s="55" t="s">
        <v>25</v>
      </c>
      <c r="H19" s="59" t="s">
        <v>26</v>
      </c>
      <c r="I19" s="58" t="s">
        <v>20</v>
      </c>
      <c r="J19" s="104" t="s">
        <v>25</v>
      </c>
      <c r="K19" s="59" t="s">
        <v>26</v>
      </c>
      <c r="L19" s="105" t="s">
        <v>20</v>
      </c>
      <c r="M19" s="104" t="s">
        <v>25</v>
      </c>
      <c r="N19" s="59" t="s">
        <v>26</v>
      </c>
      <c r="P19" s="106"/>
      <c r="R19" s="121"/>
      <c r="S19" s="1"/>
      <c r="T19" s="1"/>
    </row>
    <row r="20" spans="1:14">
      <c r="A20" s="60">
        <v>1</v>
      </c>
      <c r="B20" s="61" t="s">
        <v>27</v>
      </c>
      <c r="C20" s="62"/>
      <c r="D20" s="63"/>
      <c r="E20" s="63"/>
      <c r="F20" s="64"/>
      <c r="G20" s="65"/>
      <c r="H20" s="66"/>
      <c r="I20" s="65"/>
      <c r="J20" s="107">
        <f>SUM(J21:J22)</f>
        <v>0</v>
      </c>
      <c r="K20" s="66"/>
      <c r="L20" s="65"/>
      <c r="M20" s="107">
        <f>SUM(M21:M22)</f>
        <v>11375.7264166</v>
      </c>
      <c r="N20" s="66"/>
    </row>
    <row r="21" spans="1:14">
      <c r="A21" s="67" t="s">
        <v>28</v>
      </c>
      <c r="B21" s="68" t="s">
        <v>29</v>
      </c>
      <c r="C21" s="69" t="s">
        <v>30</v>
      </c>
      <c r="D21" s="70">
        <v>8</v>
      </c>
      <c r="E21" s="71">
        <v>403.483626</v>
      </c>
      <c r="F21" s="72">
        <v>8</v>
      </c>
      <c r="G21" s="73">
        <f>F21*E21</f>
        <v>3227.869008</v>
      </c>
      <c r="H21" s="74">
        <f>F21/D21</f>
        <v>1</v>
      </c>
      <c r="I21" s="108"/>
      <c r="J21" s="109">
        <f>I21*E21</f>
        <v>0</v>
      </c>
      <c r="K21" s="74">
        <f>I21/D21</f>
        <v>0</v>
      </c>
      <c r="L21" s="110">
        <f>F21+I21</f>
        <v>8</v>
      </c>
      <c r="M21" s="111">
        <f>G21+J21</f>
        <v>3227.869008</v>
      </c>
      <c r="N21" s="112">
        <f>H21+K21</f>
        <v>1</v>
      </c>
    </row>
    <row r="22" ht="48" spans="1:14">
      <c r="A22" s="67" t="s">
        <v>31</v>
      </c>
      <c r="B22" s="68" t="s">
        <v>32</v>
      </c>
      <c r="C22" s="69" t="s">
        <v>30</v>
      </c>
      <c r="D22" s="70">
        <v>10.9</v>
      </c>
      <c r="E22" s="71">
        <v>747.509854</v>
      </c>
      <c r="F22" s="72">
        <v>10.9</v>
      </c>
      <c r="G22" s="73">
        <f>F22*E22</f>
        <v>8147.8574086</v>
      </c>
      <c r="H22" s="74">
        <f>F22/D22</f>
        <v>1</v>
      </c>
      <c r="I22" s="108"/>
      <c r="J22" s="109">
        <f>I22*E22</f>
        <v>0</v>
      </c>
      <c r="K22" s="74">
        <f>I22/D22</f>
        <v>0</v>
      </c>
      <c r="L22" s="110">
        <f>F22+I22</f>
        <v>10.9</v>
      </c>
      <c r="M22" s="111">
        <f>G22+J22</f>
        <v>8147.8574086</v>
      </c>
      <c r="N22" s="112">
        <f>H22+K22</f>
        <v>1</v>
      </c>
    </row>
    <row r="23" spans="1:14">
      <c r="A23" s="60">
        <v>2</v>
      </c>
      <c r="B23" s="61" t="s">
        <v>33</v>
      </c>
      <c r="C23" s="62"/>
      <c r="D23" s="63"/>
      <c r="E23" s="63"/>
      <c r="F23" s="64"/>
      <c r="G23" s="65"/>
      <c r="H23" s="66"/>
      <c r="I23" s="65"/>
      <c r="J23" s="107">
        <f>SUM(J24:J40)</f>
        <v>853.70649</v>
      </c>
      <c r="K23" s="66"/>
      <c r="L23" s="65"/>
      <c r="M23" s="107">
        <f>SUM(M24:M40)</f>
        <v>14313.908317856</v>
      </c>
      <c r="N23" s="66"/>
    </row>
    <row r="24" spans="1:18">
      <c r="A24" s="67" t="s">
        <v>34</v>
      </c>
      <c r="B24" s="68" t="s">
        <v>35</v>
      </c>
      <c r="C24" s="69" t="s">
        <v>36</v>
      </c>
      <c r="D24" s="70">
        <v>18.91</v>
      </c>
      <c r="E24" s="71">
        <v>70.267834</v>
      </c>
      <c r="F24" s="72">
        <v>18.91</v>
      </c>
      <c r="G24" s="73">
        <f t="shared" ref="G24:G40" si="0">F24*E24</f>
        <v>1328.76474094</v>
      </c>
      <c r="H24" s="74">
        <f t="shared" ref="H24:H40" si="1">F24/D24</f>
        <v>1</v>
      </c>
      <c r="I24" s="108"/>
      <c r="J24" s="109">
        <f t="shared" ref="J24:J40" si="2">I24*E24</f>
        <v>0</v>
      </c>
      <c r="K24" s="74">
        <f t="shared" ref="K24:K40" si="3">I24/D24</f>
        <v>0</v>
      </c>
      <c r="L24" s="110">
        <f t="shared" ref="L24:L40" si="4">F24+I24</f>
        <v>18.91</v>
      </c>
      <c r="M24" s="111">
        <f t="shared" ref="M24:M40" si="5">G24+J24</f>
        <v>1328.76474094</v>
      </c>
      <c r="N24" s="112">
        <f t="shared" ref="N24:N40" si="6">H24+K24</f>
        <v>1</v>
      </c>
      <c r="R24" s="116"/>
    </row>
    <row r="25" ht="24" spans="1:18">
      <c r="A25" s="67" t="s">
        <v>37</v>
      </c>
      <c r="B25" s="68" t="s">
        <v>38</v>
      </c>
      <c r="C25" s="69" t="s">
        <v>30</v>
      </c>
      <c r="D25" s="70">
        <v>463.58</v>
      </c>
      <c r="E25" s="71">
        <v>4.414669</v>
      </c>
      <c r="F25" s="75">
        <v>463.58</v>
      </c>
      <c r="G25" s="73">
        <f t="shared" si="0"/>
        <v>2046.55225502</v>
      </c>
      <c r="H25" s="76">
        <f t="shared" si="1"/>
        <v>1</v>
      </c>
      <c r="I25" s="108"/>
      <c r="J25" s="109">
        <f t="shared" si="2"/>
        <v>0</v>
      </c>
      <c r="K25" s="76">
        <f t="shared" si="3"/>
        <v>0</v>
      </c>
      <c r="L25" s="113">
        <f t="shared" si="4"/>
        <v>463.58</v>
      </c>
      <c r="M25" s="111">
        <f t="shared" si="5"/>
        <v>2046.55225502</v>
      </c>
      <c r="N25" s="114">
        <f t="shared" si="6"/>
        <v>1</v>
      </c>
      <c r="R25" s="116"/>
    </row>
    <row r="26" spans="1:18">
      <c r="A26" s="67" t="s">
        <v>39</v>
      </c>
      <c r="B26" s="68" t="s">
        <v>40</v>
      </c>
      <c r="C26" s="69" t="s">
        <v>30</v>
      </c>
      <c r="D26" s="70">
        <v>8.88</v>
      </c>
      <c r="E26" s="71">
        <v>29.068333</v>
      </c>
      <c r="F26" s="72">
        <v>8.88</v>
      </c>
      <c r="G26" s="73">
        <f t="shared" si="0"/>
        <v>258.12679704</v>
      </c>
      <c r="H26" s="74">
        <f t="shared" si="1"/>
        <v>1</v>
      </c>
      <c r="I26" s="108"/>
      <c r="J26" s="109">
        <f t="shared" si="2"/>
        <v>0</v>
      </c>
      <c r="K26" s="74">
        <f t="shared" si="3"/>
        <v>0</v>
      </c>
      <c r="L26" s="110">
        <f t="shared" si="4"/>
        <v>8.88</v>
      </c>
      <c r="M26" s="111">
        <f t="shared" si="5"/>
        <v>258.12679704</v>
      </c>
      <c r="N26" s="112">
        <f t="shared" si="6"/>
        <v>1</v>
      </c>
      <c r="R26" s="116"/>
    </row>
    <row r="27" spans="1:18">
      <c r="A27" s="67" t="s">
        <v>41</v>
      </c>
      <c r="B27" s="68" t="s">
        <v>42</v>
      </c>
      <c r="C27" s="69" t="s">
        <v>30</v>
      </c>
      <c r="D27" s="70">
        <v>15.96</v>
      </c>
      <c r="E27" s="71">
        <v>18.734828</v>
      </c>
      <c r="F27" s="72">
        <v>15.96</v>
      </c>
      <c r="G27" s="73">
        <f t="shared" si="0"/>
        <v>299.00785488</v>
      </c>
      <c r="H27" s="74">
        <f t="shared" si="1"/>
        <v>1</v>
      </c>
      <c r="I27" s="108"/>
      <c r="J27" s="109">
        <f t="shared" si="2"/>
        <v>0</v>
      </c>
      <c r="K27" s="74">
        <f t="shared" si="3"/>
        <v>0</v>
      </c>
      <c r="L27" s="110">
        <f t="shared" si="4"/>
        <v>15.96</v>
      </c>
      <c r="M27" s="111">
        <f t="shared" si="5"/>
        <v>299.00785488</v>
      </c>
      <c r="N27" s="112">
        <f t="shared" si="6"/>
        <v>1</v>
      </c>
      <c r="R27" s="116"/>
    </row>
    <row r="28" spans="1:18">
      <c r="A28" s="67" t="s">
        <v>43</v>
      </c>
      <c r="B28" s="68" t="s">
        <v>44</v>
      </c>
      <c r="C28" s="69" t="s">
        <v>30</v>
      </c>
      <c r="D28" s="70">
        <v>63.43</v>
      </c>
      <c r="E28" s="71">
        <v>11.715382</v>
      </c>
      <c r="F28" s="72">
        <v>63.43</v>
      </c>
      <c r="G28" s="73">
        <f t="shared" si="0"/>
        <v>743.10668026</v>
      </c>
      <c r="H28" s="74">
        <f t="shared" si="1"/>
        <v>1</v>
      </c>
      <c r="I28" s="108"/>
      <c r="J28" s="109">
        <f t="shared" si="2"/>
        <v>0</v>
      </c>
      <c r="K28" s="74">
        <f t="shared" si="3"/>
        <v>0</v>
      </c>
      <c r="L28" s="110">
        <f t="shared" si="4"/>
        <v>63.43</v>
      </c>
      <c r="M28" s="111">
        <f t="shared" si="5"/>
        <v>743.10668026</v>
      </c>
      <c r="N28" s="112">
        <f t="shared" si="6"/>
        <v>1</v>
      </c>
      <c r="R28" s="116"/>
    </row>
    <row r="29" spans="1:18">
      <c r="A29" s="67"/>
      <c r="B29" s="68" t="s">
        <v>45</v>
      </c>
      <c r="C29" s="69" t="s">
        <v>46</v>
      </c>
      <c r="D29" s="70">
        <v>252.38</v>
      </c>
      <c r="E29" s="71">
        <v>2.727067</v>
      </c>
      <c r="F29" s="72">
        <v>51</v>
      </c>
      <c r="G29" s="73">
        <f t="shared" si="0"/>
        <v>139.080417</v>
      </c>
      <c r="H29" s="74">
        <f t="shared" si="1"/>
        <v>0.202076234249941</v>
      </c>
      <c r="I29" s="108">
        <v>120</v>
      </c>
      <c r="J29" s="109">
        <f t="shared" si="2"/>
        <v>327.24804</v>
      </c>
      <c r="K29" s="74">
        <f t="shared" si="3"/>
        <v>0.475473492352801</v>
      </c>
      <c r="L29" s="110">
        <f t="shared" si="4"/>
        <v>171</v>
      </c>
      <c r="M29" s="111">
        <f t="shared" si="5"/>
        <v>466.328457</v>
      </c>
      <c r="N29" s="112">
        <f t="shared" si="6"/>
        <v>0.677549726602742</v>
      </c>
      <c r="P29" s="115"/>
      <c r="R29" s="116"/>
    </row>
    <row r="30" spans="1:18">
      <c r="A30" s="67" t="s">
        <v>47</v>
      </c>
      <c r="B30" s="68" t="s">
        <v>48</v>
      </c>
      <c r="C30" s="69" t="s">
        <v>30</v>
      </c>
      <c r="D30" s="70">
        <v>7.8</v>
      </c>
      <c r="E30" s="71">
        <v>11.715382</v>
      </c>
      <c r="F30" s="72">
        <v>7.8</v>
      </c>
      <c r="G30" s="73">
        <f t="shared" si="0"/>
        <v>91.3799796</v>
      </c>
      <c r="H30" s="74">
        <f t="shared" si="1"/>
        <v>1</v>
      </c>
      <c r="I30" s="108"/>
      <c r="J30" s="109">
        <f t="shared" si="2"/>
        <v>0</v>
      </c>
      <c r="K30" s="74">
        <f t="shared" si="3"/>
        <v>0</v>
      </c>
      <c r="L30" s="110">
        <f t="shared" si="4"/>
        <v>7.8</v>
      </c>
      <c r="M30" s="111">
        <f t="shared" si="5"/>
        <v>91.3799796</v>
      </c>
      <c r="N30" s="112">
        <f t="shared" si="6"/>
        <v>1</v>
      </c>
      <c r="R30" s="116"/>
    </row>
    <row r="31" spans="1:18">
      <c r="A31" s="67" t="s">
        <v>49</v>
      </c>
      <c r="B31" s="68" t="s">
        <v>50</v>
      </c>
      <c r="C31" s="69" t="s">
        <v>51</v>
      </c>
      <c r="D31" s="70">
        <v>1</v>
      </c>
      <c r="E31" s="71">
        <v>12.815992</v>
      </c>
      <c r="F31" s="72">
        <v>1</v>
      </c>
      <c r="G31" s="73">
        <f t="shared" si="0"/>
        <v>12.815992</v>
      </c>
      <c r="H31" s="74">
        <f t="shared" si="1"/>
        <v>1</v>
      </c>
      <c r="I31" s="108"/>
      <c r="J31" s="109">
        <f t="shared" si="2"/>
        <v>0</v>
      </c>
      <c r="K31" s="74">
        <f t="shared" si="3"/>
        <v>0</v>
      </c>
      <c r="L31" s="110">
        <f t="shared" si="4"/>
        <v>1</v>
      </c>
      <c r="M31" s="111">
        <f t="shared" si="5"/>
        <v>12.815992</v>
      </c>
      <c r="N31" s="112">
        <f t="shared" si="6"/>
        <v>1</v>
      </c>
      <c r="R31" s="116"/>
    </row>
    <row r="32" spans="1:18">
      <c r="A32" s="67" t="s">
        <v>52</v>
      </c>
      <c r="B32" s="68" t="s">
        <v>53</v>
      </c>
      <c r="C32" s="69" t="s">
        <v>51</v>
      </c>
      <c r="D32" s="70">
        <v>2</v>
      </c>
      <c r="E32" s="71">
        <v>17.401867</v>
      </c>
      <c r="F32" s="75">
        <v>2</v>
      </c>
      <c r="G32" s="73">
        <f t="shared" si="0"/>
        <v>34.803734</v>
      </c>
      <c r="H32" s="76">
        <f t="shared" si="1"/>
        <v>1</v>
      </c>
      <c r="I32" s="108"/>
      <c r="J32" s="109">
        <f t="shared" si="2"/>
        <v>0</v>
      </c>
      <c r="K32" s="76">
        <f t="shared" si="3"/>
        <v>0</v>
      </c>
      <c r="L32" s="113">
        <f t="shared" si="4"/>
        <v>2</v>
      </c>
      <c r="M32" s="111">
        <f t="shared" si="5"/>
        <v>34.803734</v>
      </c>
      <c r="N32" s="114">
        <f t="shared" si="6"/>
        <v>1</v>
      </c>
      <c r="R32" s="116"/>
    </row>
    <row r="33" spans="1:18">
      <c r="A33" s="67" t="s">
        <v>54</v>
      </c>
      <c r="B33" s="68" t="s">
        <v>55</v>
      </c>
      <c r="C33" s="69" t="s">
        <v>51</v>
      </c>
      <c r="D33" s="70">
        <v>1</v>
      </c>
      <c r="E33" s="71">
        <v>12.815992</v>
      </c>
      <c r="F33" s="72">
        <v>1</v>
      </c>
      <c r="G33" s="73">
        <f t="shared" si="0"/>
        <v>12.815992</v>
      </c>
      <c r="H33" s="74">
        <f t="shared" si="1"/>
        <v>1</v>
      </c>
      <c r="I33" s="108"/>
      <c r="J33" s="109">
        <f t="shared" si="2"/>
        <v>0</v>
      </c>
      <c r="K33" s="74">
        <f t="shared" si="3"/>
        <v>0</v>
      </c>
      <c r="L33" s="110">
        <f t="shared" si="4"/>
        <v>1</v>
      </c>
      <c r="M33" s="111">
        <f t="shared" si="5"/>
        <v>12.815992</v>
      </c>
      <c r="N33" s="112">
        <f t="shared" si="6"/>
        <v>1</v>
      </c>
      <c r="R33" s="116"/>
    </row>
    <row r="34" spans="1:18">
      <c r="A34" s="67" t="s">
        <v>56</v>
      </c>
      <c r="B34" s="68" t="s">
        <v>57</v>
      </c>
      <c r="C34" s="69" t="s">
        <v>30</v>
      </c>
      <c r="D34" s="70">
        <v>319.3</v>
      </c>
      <c r="E34" s="71">
        <v>32.516911</v>
      </c>
      <c r="F34" s="72">
        <v>210</v>
      </c>
      <c r="G34" s="73">
        <f t="shared" si="0"/>
        <v>6828.55131</v>
      </c>
      <c r="H34" s="74">
        <f t="shared" si="1"/>
        <v>0.657688694018165</v>
      </c>
      <c r="I34" s="108"/>
      <c r="J34" s="109">
        <f t="shared" si="2"/>
        <v>0</v>
      </c>
      <c r="K34" s="74">
        <f t="shared" si="3"/>
        <v>0</v>
      </c>
      <c r="L34" s="110">
        <f t="shared" si="4"/>
        <v>210</v>
      </c>
      <c r="M34" s="111">
        <f t="shared" si="5"/>
        <v>6828.55131</v>
      </c>
      <c r="N34" s="112">
        <f t="shared" si="6"/>
        <v>0.657688694018165</v>
      </c>
      <c r="R34" s="116"/>
    </row>
    <row r="35" ht="24" spans="1:18">
      <c r="A35" s="67" t="s">
        <v>58</v>
      </c>
      <c r="B35" s="68" t="s">
        <v>59</v>
      </c>
      <c r="C35" s="69" t="s">
        <v>46</v>
      </c>
      <c r="D35" s="70">
        <v>7.6</v>
      </c>
      <c r="E35" s="71">
        <v>22.427986</v>
      </c>
      <c r="F35" s="72">
        <v>7.6</v>
      </c>
      <c r="G35" s="73">
        <f t="shared" si="0"/>
        <v>170.4526936</v>
      </c>
      <c r="H35" s="74">
        <f t="shared" si="1"/>
        <v>1</v>
      </c>
      <c r="I35" s="108"/>
      <c r="J35" s="109">
        <f t="shared" si="2"/>
        <v>0</v>
      </c>
      <c r="K35" s="74">
        <f t="shared" si="3"/>
        <v>0</v>
      </c>
      <c r="L35" s="110">
        <f t="shared" si="4"/>
        <v>7.6</v>
      </c>
      <c r="M35" s="111">
        <f t="shared" si="5"/>
        <v>170.4526936</v>
      </c>
      <c r="N35" s="112">
        <f t="shared" si="6"/>
        <v>1</v>
      </c>
      <c r="R35" s="116"/>
    </row>
    <row r="36" spans="1:18">
      <c r="A36" s="67" t="s">
        <v>60</v>
      </c>
      <c r="B36" s="68" t="s">
        <v>61</v>
      </c>
      <c r="C36" s="69" t="s">
        <v>30</v>
      </c>
      <c r="D36" s="70">
        <v>36.85</v>
      </c>
      <c r="E36" s="71">
        <v>11.715382</v>
      </c>
      <c r="F36" s="72">
        <v>36.85</v>
      </c>
      <c r="G36" s="73">
        <f t="shared" si="0"/>
        <v>431.7118267</v>
      </c>
      <c r="H36" s="74">
        <f t="shared" si="1"/>
        <v>1</v>
      </c>
      <c r="I36" s="108"/>
      <c r="J36" s="109">
        <f t="shared" si="2"/>
        <v>0</v>
      </c>
      <c r="K36" s="74">
        <f t="shared" si="3"/>
        <v>0</v>
      </c>
      <c r="L36" s="110">
        <f t="shared" si="4"/>
        <v>36.85</v>
      </c>
      <c r="M36" s="111">
        <f t="shared" si="5"/>
        <v>431.7118267</v>
      </c>
      <c r="N36" s="112">
        <f t="shared" si="6"/>
        <v>1</v>
      </c>
      <c r="R36" s="116"/>
    </row>
    <row r="37" spans="1:18">
      <c r="A37" s="67" t="s">
        <v>62</v>
      </c>
      <c r="B37" s="68" t="s">
        <v>63</v>
      </c>
      <c r="C37" s="69" t="s">
        <v>30</v>
      </c>
      <c r="D37" s="70">
        <v>5.52</v>
      </c>
      <c r="E37" s="71">
        <v>15.4623476</v>
      </c>
      <c r="F37" s="72">
        <v>5.52</v>
      </c>
      <c r="G37" s="73">
        <f t="shared" si="0"/>
        <v>85.352158752</v>
      </c>
      <c r="H37" s="74">
        <f t="shared" si="1"/>
        <v>1</v>
      </c>
      <c r="I37" s="108"/>
      <c r="J37" s="109">
        <f t="shared" si="2"/>
        <v>0</v>
      </c>
      <c r="K37" s="74">
        <f t="shared" si="3"/>
        <v>0</v>
      </c>
      <c r="L37" s="110">
        <f t="shared" si="4"/>
        <v>5.52</v>
      </c>
      <c r="M37" s="111">
        <f t="shared" si="5"/>
        <v>85.352158752</v>
      </c>
      <c r="N37" s="112">
        <f t="shared" si="6"/>
        <v>1</v>
      </c>
      <c r="R37" s="116"/>
    </row>
    <row r="38" ht="24" spans="1:18">
      <c r="A38" s="67" t="s">
        <v>64</v>
      </c>
      <c r="B38" s="68" t="s">
        <v>65</v>
      </c>
      <c r="C38" s="69" t="s">
        <v>30</v>
      </c>
      <c r="D38" s="70">
        <v>182.62</v>
      </c>
      <c r="E38" s="71">
        <v>3.3727582</v>
      </c>
      <c r="F38" s="75">
        <v>182.62</v>
      </c>
      <c r="G38" s="73">
        <f t="shared" si="0"/>
        <v>615.933102484</v>
      </c>
      <c r="H38" s="76">
        <f t="shared" si="1"/>
        <v>1</v>
      </c>
      <c r="I38" s="108"/>
      <c r="J38" s="109">
        <f t="shared" si="2"/>
        <v>0</v>
      </c>
      <c r="K38" s="76">
        <f t="shared" si="3"/>
        <v>0</v>
      </c>
      <c r="L38" s="113">
        <f t="shared" si="4"/>
        <v>182.62</v>
      </c>
      <c r="M38" s="111">
        <f t="shared" si="5"/>
        <v>615.933102484</v>
      </c>
      <c r="N38" s="114">
        <f t="shared" si="6"/>
        <v>1</v>
      </c>
      <c r="R38" s="116"/>
    </row>
    <row r="39" spans="1:18">
      <c r="A39" s="67" t="s">
        <v>66</v>
      </c>
      <c r="B39" s="68" t="s">
        <v>67</v>
      </c>
      <c r="C39" s="69" t="s">
        <v>30</v>
      </c>
      <c r="D39" s="70">
        <v>73.07</v>
      </c>
      <c r="E39" s="71">
        <v>2.274594</v>
      </c>
      <c r="F39" s="72">
        <v>73.07</v>
      </c>
      <c r="G39" s="73">
        <f t="shared" si="0"/>
        <v>166.20458358</v>
      </c>
      <c r="H39" s="74">
        <f t="shared" si="1"/>
        <v>1</v>
      </c>
      <c r="I39" s="108"/>
      <c r="J39" s="109">
        <f t="shared" si="2"/>
        <v>0</v>
      </c>
      <c r="K39" s="74">
        <f t="shared" si="3"/>
        <v>0</v>
      </c>
      <c r="L39" s="110">
        <f t="shared" si="4"/>
        <v>73.07</v>
      </c>
      <c r="M39" s="111">
        <f t="shared" si="5"/>
        <v>166.20458358</v>
      </c>
      <c r="N39" s="112">
        <f t="shared" si="6"/>
        <v>1</v>
      </c>
      <c r="R39" s="116"/>
    </row>
    <row r="40" spans="1:18">
      <c r="A40" s="67" t="s">
        <v>68</v>
      </c>
      <c r="B40" s="68" t="s">
        <v>69</v>
      </c>
      <c r="C40" s="69" t="s">
        <v>30</v>
      </c>
      <c r="D40" s="70">
        <v>369.11</v>
      </c>
      <c r="E40" s="71">
        <v>3.008334</v>
      </c>
      <c r="F40" s="72">
        <v>65</v>
      </c>
      <c r="G40" s="73">
        <f t="shared" si="0"/>
        <v>195.54171</v>
      </c>
      <c r="H40" s="74">
        <f t="shared" si="1"/>
        <v>0.176099265801523</v>
      </c>
      <c r="I40" s="108">
        <v>175</v>
      </c>
      <c r="J40" s="109">
        <f t="shared" si="2"/>
        <v>526.45845</v>
      </c>
      <c r="K40" s="74">
        <f t="shared" si="3"/>
        <v>0.474113407927176</v>
      </c>
      <c r="L40" s="110">
        <f t="shared" si="4"/>
        <v>240</v>
      </c>
      <c r="M40" s="111">
        <f t="shared" si="5"/>
        <v>722.00016</v>
      </c>
      <c r="N40" s="112">
        <f t="shared" si="6"/>
        <v>0.650212673728699</v>
      </c>
      <c r="R40" s="116"/>
    </row>
    <row r="41" spans="1:14">
      <c r="A41" s="60">
        <v>3</v>
      </c>
      <c r="B41" s="61" t="s">
        <v>70</v>
      </c>
      <c r="C41" s="62"/>
      <c r="D41" s="63"/>
      <c r="E41" s="63"/>
      <c r="F41" s="64"/>
      <c r="G41" s="65"/>
      <c r="H41" s="66"/>
      <c r="I41" s="65"/>
      <c r="J41" s="107">
        <f>SUM(J42:J44)</f>
        <v>1684.6864594</v>
      </c>
      <c r="K41" s="66"/>
      <c r="L41" s="65"/>
      <c r="M41" s="107">
        <f>SUM(M42:M44)</f>
        <v>7327.57925018</v>
      </c>
      <c r="N41" s="66"/>
    </row>
    <row r="42" ht="48" spans="1:16">
      <c r="A42" s="67" t="s">
        <v>71</v>
      </c>
      <c r="B42" s="68" t="s">
        <v>72</v>
      </c>
      <c r="C42" s="69" t="s">
        <v>30</v>
      </c>
      <c r="D42" s="70">
        <v>46.94</v>
      </c>
      <c r="E42" s="71">
        <v>80.258927</v>
      </c>
      <c r="F42" s="72">
        <v>46.94</v>
      </c>
      <c r="G42" s="73">
        <f>F42*E42</f>
        <v>3767.35403338</v>
      </c>
      <c r="H42" s="74">
        <f>F42/D42</f>
        <v>1</v>
      </c>
      <c r="I42" s="108"/>
      <c r="J42" s="109">
        <f>I42*E42</f>
        <v>0</v>
      </c>
      <c r="K42" s="74">
        <f>I42/D42</f>
        <v>0</v>
      </c>
      <c r="L42" s="110">
        <f>F42+I42</f>
        <v>46.94</v>
      </c>
      <c r="M42" s="111">
        <f>G42+J42</f>
        <v>3767.35403338</v>
      </c>
      <c r="N42" s="112">
        <f>H42+K42</f>
        <v>1</v>
      </c>
      <c r="P42" s="116"/>
    </row>
    <row r="43" ht="24" spans="1:16">
      <c r="A43" s="67" t="s">
        <v>73</v>
      </c>
      <c r="B43" s="68" t="s">
        <v>74</v>
      </c>
      <c r="C43" s="69" t="s">
        <v>46</v>
      </c>
      <c r="D43" s="70">
        <v>7.6</v>
      </c>
      <c r="E43" s="71">
        <v>11.409657</v>
      </c>
      <c r="F43" s="75">
        <v>3.8</v>
      </c>
      <c r="G43" s="73">
        <f>F43*E43</f>
        <v>43.3566966</v>
      </c>
      <c r="H43" s="76">
        <f>F43/D43</f>
        <v>0.5</v>
      </c>
      <c r="I43" s="108">
        <v>3.8</v>
      </c>
      <c r="J43" s="109">
        <f>I43*E43</f>
        <v>43.3566966</v>
      </c>
      <c r="K43" s="76">
        <f>I43/D43</f>
        <v>0.5</v>
      </c>
      <c r="L43" s="113">
        <f>F43+I43</f>
        <v>7.6</v>
      </c>
      <c r="M43" s="111">
        <f>G43+J43</f>
        <v>86.7133932</v>
      </c>
      <c r="N43" s="114">
        <f>H43+K43</f>
        <v>1</v>
      </c>
      <c r="P43" s="116"/>
    </row>
    <row r="44" ht="36" spans="1:16">
      <c r="A44" s="67" t="s">
        <v>75</v>
      </c>
      <c r="B44" s="68" t="s">
        <v>76</v>
      </c>
      <c r="C44" s="69" t="s">
        <v>30</v>
      </c>
      <c r="D44" s="70">
        <v>28.05</v>
      </c>
      <c r="E44" s="71">
        <v>190.852298</v>
      </c>
      <c r="F44" s="72">
        <v>9.6</v>
      </c>
      <c r="G44" s="73">
        <f>F44*E44</f>
        <v>1832.1820608</v>
      </c>
      <c r="H44" s="74">
        <f>F44/D44</f>
        <v>0.342245989304813</v>
      </c>
      <c r="I44" s="108">
        <v>8.6</v>
      </c>
      <c r="J44" s="109">
        <f>I44*E44</f>
        <v>1641.3297628</v>
      </c>
      <c r="K44" s="74">
        <f>I44/D44</f>
        <v>0.306595365418895</v>
      </c>
      <c r="L44" s="110">
        <f>F44+I44</f>
        <v>18.2</v>
      </c>
      <c r="M44" s="111">
        <f>G44+J44</f>
        <v>3473.5118236</v>
      </c>
      <c r="N44" s="112">
        <f>H44+K44</f>
        <v>0.648841354723708</v>
      </c>
      <c r="P44" s="116"/>
    </row>
    <row r="45" spans="1:16">
      <c r="A45" s="60">
        <v>4</v>
      </c>
      <c r="B45" s="61" t="s">
        <v>77</v>
      </c>
      <c r="C45" s="62"/>
      <c r="D45" s="63"/>
      <c r="E45" s="63"/>
      <c r="F45" s="64"/>
      <c r="G45" s="65"/>
      <c r="H45" s="66"/>
      <c r="I45" s="65"/>
      <c r="J45" s="107">
        <f>SUM(J46:J49)</f>
        <v>4305.3698667</v>
      </c>
      <c r="K45" s="66"/>
      <c r="L45" s="65"/>
      <c r="M45" s="107">
        <f>SUM(M46:M49)</f>
        <v>15524.0052835</v>
      </c>
      <c r="N45" s="66"/>
      <c r="P45" s="116"/>
    </row>
    <row r="46" ht="24" spans="1:16">
      <c r="A46" s="67" t="s">
        <v>78</v>
      </c>
      <c r="B46" s="68" t="s">
        <v>79</v>
      </c>
      <c r="C46" s="69" t="s">
        <v>51</v>
      </c>
      <c r="D46" s="70">
        <v>5</v>
      </c>
      <c r="E46" s="71">
        <v>489.588015</v>
      </c>
      <c r="F46" s="72">
        <v>2</v>
      </c>
      <c r="G46" s="73">
        <f>F46*E46</f>
        <v>979.17603</v>
      </c>
      <c r="H46" s="74">
        <f>F46/D46</f>
        <v>0.4</v>
      </c>
      <c r="I46" s="108">
        <v>2</v>
      </c>
      <c r="J46" s="109">
        <f>I46*E46</f>
        <v>979.17603</v>
      </c>
      <c r="K46" s="74">
        <f>I46/D46</f>
        <v>0.4</v>
      </c>
      <c r="L46" s="110">
        <f>F46+I46</f>
        <v>4</v>
      </c>
      <c r="M46" s="111">
        <f>G46+J46</f>
        <v>1958.35206</v>
      </c>
      <c r="N46" s="112">
        <f>H46+K46</f>
        <v>0.8</v>
      </c>
      <c r="P46" s="116"/>
    </row>
    <row r="47" ht="48" spans="1:16">
      <c r="A47" s="67" t="s">
        <v>80</v>
      </c>
      <c r="B47" s="68" t="s">
        <v>81</v>
      </c>
      <c r="C47" s="69" t="s">
        <v>82</v>
      </c>
      <c r="D47" s="70">
        <v>5</v>
      </c>
      <c r="E47" s="71">
        <v>1108.7312789</v>
      </c>
      <c r="F47" s="72">
        <v>2</v>
      </c>
      <c r="G47" s="73">
        <f>F47*E47</f>
        <v>2217.4625578</v>
      </c>
      <c r="H47" s="74">
        <f>F47/D47</f>
        <v>0.4</v>
      </c>
      <c r="I47" s="108">
        <v>3</v>
      </c>
      <c r="J47" s="109">
        <f>I47*E47</f>
        <v>3326.1938367</v>
      </c>
      <c r="K47" s="74">
        <f>I47/D47</f>
        <v>0.6</v>
      </c>
      <c r="L47" s="110">
        <f>F47+I47</f>
        <v>5</v>
      </c>
      <c r="M47" s="111">
        <f>G47+J47</f>
        <v>5543.6563945</v>
      </c>
      <c r="N47" s="112">
        <f>H47+K47</f>
        <v>1</v>
      </c>
      <c r="P47" s="116"/>
    </row>
    <row r="48" ht="48" spans="1:14">
      <c r="A48" s="67" t="s">
        <v>83</v>
      </c>
      <c r="B48" s="68" t="s">
        <v>84</v>
      </c>
      <c r="C48" s="69" t="s">
        <v>82</v>
      </c>
      <c r="D48" s="70">
        <v>1</v>
      </c>
      <c r="E48" s="71">
        <v>7560.254247</v>
      </c>
      <c r="F48" s="75">
        <v>1</v>
      </c>
      <c r="G48" s="73">
        <f>F48*E48</f>
        <v>7560.254247</v>
      </c>
      <c r="H48" s="76">
        <f>F48/D48</f>
        <v>1</v>
      </c>
      <c r="I48" s="108"/>
      <c r="J48" s="109">
        <f>I48*E48</f>
        <v>0</v>
      </c>
      <c r="K48" s="76">
        <f>I48/D48</f>
        <v>0</v>
      </c>
      <c r="L48" s="113">
        <f>F48+I48</f>
        <v>1</v>
      </c>
      <c r="M48" s="111">
        <f>G48+J48</f>
        <v>7560.254247</v>
      </c>
      <c r="N48" s="114">
        <f>H48+K48</f>
        <v>1</v>
      </c>
    </row>
    <row r="49" ht="36" spans="1:16">
      <c r="A49" s="67" t="s">
        <v>85</v>
      </c>
      <c r="B49" s="68" t="s">
        <v>86</v>
      </c>
      <c r="C49" s="69" t="s">
        <v>82</v>
      </c>
      <c r="D49" s="70">
        <v>1</v>
      </c>
      <c r="E49" s="71">
        <v>461.742582</v>
      </c>
      <c r="F49" s="72">
        <v>1</v>
      </c>
      <c r="G49" s="73">
        <f>F49*E49</f>
        <v>461.742582</v>
      </c>
      <c r="H49" s="74">
        <f>F49/D49</f>
        <v>1</v>
      </c>
      <c r="I49" s="108"/>
      <c r="J49" s="109">
        <f>I49*E49</f>
        <v>0</v>
      </c>
      <c r="K49" s="74">
        <f>I49/D49</f>
        <v>0</v>
      </c>
      <c r="L49" s="110">
        <f>F49+I49</f>
        <v>1</v>
      </c>
      <c r="M49" s="111">
        <f>G49+J49</f>
        <v>461.742582</v>
      </c>
      <c r="N49" s="112">
        <f>H49+K49</f>
        <v>1</v>
      </c>
      <c r="P49" s="116"/>
    </row>
    <row r="50" spans="1:16">
      <c r="A50" s="60">
        <v>5</v>
      </c>
      <c r="B50" s="61" t="s">
        <v>87</v>
      </c>
      <c r="C50" s="62"/>
      <c r="D50" s="63"/>
      <c r="E50" s="63"/>
      <c r="F50" s="64"/>
      <c r="G50" s="65"/>
      <c r="H50" s="66"/>
      <c r="I50" s="65"/>
      <c r="J50" s="107">
        <f>SUM(J51:J51)</f>
        <v>708.11183625</v>
      </c>
      <c r="K50" s="66"/>
      <c r="L50" s="65"/>
      <c r="M50" s="107">
        <f>SUM(M51:M51)</f>
        <v>708.11183625</v>
      </c>
      <c r="N50" s="66"/>
      <c r="P50" s="116"/>
    </row>
    <row r="51" spans="1:16">
      <c r="A51" s="67" t="s">
        <v>88</v>
      </c>
      <c r="B51" s="68" t="s">
        <v>89</v>
      </c>
      <c r="C51" s="69" t="s">
        <v>30</v>
      </c>
      <c r="D51" s="70">
        <v>5.52</v>
      </c>
      <c r="E51" s="71">
        <v>566.489469</v>
      </c>
      <c r="F51" s="75">
        <v>0</v>
      </c>
      <c r="G51" s="73">
        <f>F51*E51</f>
        <v>0</v>
      </c>
      <c r="H51" s="76">
        <f>F51/D51</f>
        <v>0</v>
      </c>
      <c r="I51" s="108">
        <v>1.25</v>
      </c>
      <c r="J51" s="109">
        <f>I51*E51</f>
        <v>708.11183625</v>
      </c>
      <c r="K51" s="76">
        <f>I51/D51</f>
        <v>0.226449275362319</v>
      </c>
      <c r="L51" s="113">
        <f>F51+I51</f>
        <v>1.25</v>
      </c>
      <c r="M51" s="111">
        <f>G51+J51</f>
        <v>708.11183625</v>
      </c>
      <c r="N51" s="114">
        <f>H51+K51</f>
        <v>0.226449275362319</v>
      </c>
      <c r="P51" s="116"/>
    </row>
    <row r="52" spans="1:16">
      <c r="A52" s="60">
        <v>6</v>
      </c>
      <c r="B52" s="61" t="s">
        <v>90</v>
      </c>
      <c r="C52" s="62"/>
      <c r="D52" s="63"/>
      <c r="E52" s="63"/>
      <c r="F52" s="64"/>
      <c r="G52" s="65"/>
      <c r="H52" s="66"/>
      <c r="I52" s="65"/>
      <c r="J52" s="107">
        <f>SUM(J53:J57)</f>
        <v>1956.93899905</v>
      </c>
      <c r="K52" s="66"/>
      <c r="L52" s="65"/>
      <c r="M52" s="107">
        <f>SUM(M53:M57)</f>
        <v>21046.77078637</v>
      </c>
      <c r="N52" s="66"/>
      <c r="P52" s="116"/>
    </row>
    <row r="53" ht="24" spans="1:16">
      <c r="A53" s="67" t="s">
        <v>91</v>
      </c>
      <c r="B53" s="68" t="s">
        <v>92</v>
      </c>
      <c r="C53" s="69" t="s">
        <v>30</v>
      </c>
      <c r="D53" s="70">
        <v>92.24</v>
      </c>
      <c r="E53" s="71">
        <v>8.584758</v>
      </c>
      <c r="F53" s="72">
        <v>92.24</v>
      </c>
      <c r="G53" s="73">
        <f>F53*E53</f>
        <v>791.85807792</v>
      </c>
      <c r="H53" s="74">
        <f>F53/D53</f>
        <v>1</v>
      </c>
      <c r="I53" s="108"/>
      <c r="J53" s="109">
        <f>I53*E53</f>
        <v>0</v>
      </c>
      <c r="K53" s="74">
        <f>I53/D53</f>
        <v>0</v>
      </c>
      <c r="L53" s="110">
        <f>F53+I53</f>
        <v>92.24</v>
      </c>
      <c r="M53" s="111">
        <f>G53+J53</f>
        <v>791.85807792</v>
      </c>
      <c r="N53" s="112">
        <f>H53+K53</f>
        <v>1</v>
      </c>
      <c r="P53" s="116"/>
    </row>
    <row r="54" ht="24" spans="1:16">
      <c r="A54" s="67" t="s">
        <v>93</v>
      </c>
      <c r="B54" s="68" t="s">
        <v>94</v>
      </c>
      <c r="C54" s="69" t="s">
        <v>30</v>
      </c>
      <c r="D54" s="70">
        <v>86.36</v>
      </c>
      <c r="E54" s="71">
        <v>70.365666</v>
      </c>
      <c r="F54" s="72">
        <v>86.36</v>
      </c>
      <c r="G54" s="73">
        <f>F54*E54</f>
        <v>6076.77891576</v>
      </c>
      <c r="H54" s="74">
        <f>F54/D54</f>
        <v>1</v>
      </c>
      <c r="I54" s="108"/>
      <c r="J54" s="109">
        <f>I54*E54</f>
        <v>0</v>
      </c>
      <c r="K54" s="74">
        <f>I54/D54</f>
        <v>0</v>
      </c>
      <c r="L54" s="110">
        <f>F54+I54</f>
        <v>86.36</v>
      </c>
      <c r="M54" s="111">
        <f>G54+J54</f>
        <v>6076.77891576</v>
      </c>
      <c r="N54" s="112">
        <f>H54+K54</f>
        <v>1</v>
      </c>
      <c r="P54" s="116"/>
    </row>
    <row r="55" ht="24" spans="1:16">
      <c r="A55" s="67" t="s">
        <v>95</v>
      </c>
      <c r="B55" s="68" t="s">
        <v>96</v>
      </c>
      <c r="C55" s="69" t="s">
        <v>30</v>
      </c>
      <c r="D55" s="70">
        <v>36.85</v>
      </c>
      <c r="E55" s="71">
        <v>41.33402</v>
      </c>
      <c r="F55" s="72">
        <v>36.85</v>
      </c>
      <c r="G55" s="73">
        <f>F55*E55</f>
        <v>1523.158637</v>
      </c>
      <c r="H55" s="74">
        <f>F55/D55</f>
        <v>1</v>
      </c>
      <c r="I55" s="108"/>
      <c r="J55" s="109">
        <f>I55*E55</f>
        <v>0</v>
      </c>
      <c r="K55" s="74">
        <f>I55/D55</f>
        <v>0</v>
      </c>
      <c r="L55" s="110">
        <f>F55+I55</f>
        <v>36.85</v>
      </c>
      <c r="M55" s="111">
        <f>G55+J55</f>
        <v>1523.158637</v>
      </c>
      <c r="N55" s="112">
        <f>H55+K55</f>
        <v>1</v>
      </c>
      <c r="P55" s="116"/>
    </row>
    <row r="56" ht="36" spans="1:16">
      <c r="A56" s="67" t="s">
        <v>97</v>
      </c>
      <c r="B56" s="68" t="s">
        <v>98</v>
      </c>
      <c r="C56" s="69" t="s">
        <v>30</v>
      </c>
      <c r="D56" s="70">
        <v>36.85</v>
      </c>
      <c r="E56" s="71">
        <v>116.138813</v>
      </c>
      <c r="F56" s="72">
        <v>20</v>
      </c>
      <c r="G56" s="73">
        <f>F56*E56</f>
        <v>2322.77626</v>
      </c>
      <c r="H56" s="74">
        <f>F56/D56</f>
        <v>0.542740841248304</v>
      </c>
      <c r="I56" s="108">
        <v>16.85</v>
      </c>
      <c r="J56" s="109">
        <f>I56*E56</f>
        <v>1956.93899905</v>
      </c>
      <c r="K56" s="74">
        <f>I56/D56</f>
        <v>0.457259158751696</v>
      </c>
      <c r="L56" s="110">
        <f>F56+I56</f>
        <v>36.85</v>
      </c>
      <c r="M56" s="111">
        <f>G56+J56</f>
        <v>4279.71525905</v>
      </c>
      <c r="N56" s="112">
        <f>H56+K56</f>
        <v>1</v>
      </c>
      <c r="P56" s="116"/>
    </row>
    <row r="57" ht="24" spans="1:16">
      <c r="A57" s="67" t="s">
        <v>99</v>
      </c>
      <c r="B57" s="68" t="s">
        <v>100</v>
      </c>
      <c r="C57" s="69" t="s">
        <v>30</v>
      </c>
      <c r="D57" s="70">
        <v>57.68</v>
      </c>
      <c r="E57" s="71">
        <v>145.202148</v>
      </c>
      <c r="F57" s="72">
        <v>57.68</v>
      </c>
      <c r="G57" s="73">
        <f>F57*E57</f>
        <v>8375.25989664</v>
      </c>
      <c r="H57" s="74">
        <f>F57/D57</f>
        <v>1</v>
      </c>
      <c r="I57" s="108"/>
      <c r="J57" s="109">
        <f>I57*E57</f>
        <v>0</v>
      </c>
      <c r="K57" s="74">
        <f>I57/D57</f>
        <v>0</v>
      </c>
      <c r="L57" s="110">
        <f>F57+I57</f>
        <v>57.68</v>
      </c>
      <c r="M57" s="111">
        <f>G57+J57</f>
        <v>8375.25989664</v>
      </c>
      <c r="N57" s="112">
        <f>H57+K57</f>
        <v>1</v>
      </c>
      <c r="P57" s="116"/>
    </row>
    <row r="58" ht="13.05" customHeight="1" spans="1:16">
      <c r="A58" s="60" t="s">
        <v>101</v>
      </c>
      <c r="B58" s="61" t="s">
        <v>102</v>
      </c>
      <c r="C58" s="62"/>
      <c r="D58" s="63"/>
      <c r="E58" s="63"/>
      <c r="F58" s="64"/>
      <c r="G58" s="65"/>
      <c r="H58" s="66"/>
      <c r="I58" s="64"/>
      <c r="J58" s="107">
        <f>SUM(J59:J61)</f>
        <v>31547.64397582</v>
      </c>
      <c r="K58" s="66"/>
      <c r="L58" s="65"/>
      <c r="M58" s="107">
        <f>SUM(M59:M61)</f>
        <v>46658.28553582</v>
      </c>
      <c r="N58" s="66"/>
      <c r="P58" s="116"/>
    </row>
    <row r="59" ht="24" spans="1:16">
      <c r="A59" s="67" t="s">
        <v>103</v>
      </c>
      <c r="B59" s="68" t="s">
        <v>104</v>
      </c>
      <c r="C59" s="69" t="s">
        <v>30</v>
      </c>
      <c r="D59" s="70">
        <v>319.3</v>
      </c>
      <c r="E59" s="71">
        <v>71.955436</v>
      </c>
      <c r="F59" s="72">
        <v>210</v>
      </c>
      <c r="G59" s="73">
        <f>F59*E59</f>
        <v>15110.64156</v>
      </c>
      <c r="H59" s="74">
        <f>F59/D59</f>
        <v>0.657688694018165</v>
      </c>
      <c r="I59" s="108">
        <v>109.3</v>
      </c>
      <c r="J59" s="109">
        <f>I59*E59</f>
        <v>7864.7291548</v>
      </c>
      <c r="K59" s="74">
        <f>I59/D59</f>
        <v>0.342311305981835</v>
      </c>
      <c r="L59" s="110">
        <f>F59+I59</f>
        <v>319.3</v>
      </c>
      <c r="M59" s="111">
        <f>G59+J59</f>
        <v>22975.3707148</v>
      </c>
      <c r="N59" s="112">
        <f>H59+K59</f>
        <v>1</v>
      </c>
      <c r="P59" s="116"/>
    </row>
    <row r="60" ht="24" spans="1:16">
      <c r="A60" s="67" t="s">
        <v>105</v>
      </c>
      <c r="B60" s="68" t="s">
        <v>106</v>
      </c>
      <c r="C60" s="69" t="s">
        <v>30</v>
      </c>
      <c r="D60" s="70">
        <v>383.16</v>
      </c>
      <c r="E60" s="71">
        <v>242.257834</v>
      </c>
      <c r="F60" s="72">
        <v>0</v>
      </c>
      <c r="G60" s="73">
        <f>F60*E60</f>
        <v>0</v>
      </c>
      <c r="H60" s="74">
        <f>F60/D60</f>
        <v>0</v>
      </c>
      <c r="I60" s="108">
        <v>76.63</v>
      </c>
      <c r="J60" s="109">
        <f>I60*E60</f>
        <v>18564.21781942</v>
      </c>
      <c r="K60" s="74">
        <f>I60/D60</f>
        <v>0.19999478024846</v>
      </c>
      <c r="L60" s="110">
        <f>F60+I60</f>
        <v>76.63</v>
      </c>
      <c r="M60" s="111">
        <f>G60+J60</f>
        <v>18564.21781942</v>
      </c>
      <c r="N60" s="112">
        <f>H60+K60</f>
        <v>0.19999478024846</v>
      </c>
      <c r="P60" s="116"/>
    </row>
    <row r="61" spans="1:16">
      <c r="A61" s="67" t="s">
        <v>107</v>
      </c>
      <c r="B61" s="68" t="s">
        <v>108</v>
      </c>
      <c r="C61" s="69" t="s">
        <v>46</v>
      </c>
      <c r="D61" s="70">
        <v>304.98</v>
      </c>
      <c r="E61" s="71">
        <v>104.891332</v>
      </c>
      <c r="F61" s="72">
        <v>0</v>
      </c>
      <c r="G61" s="73">
        <f>F61*E61</f>
        <v>0</v>
      </c>
      <c r="H61" s="74">
        <f>F61/D61</f>
        <v>0</v>
      </c>
      <c r="I61" s="108">
        <v>48.8</v>
      </c>
      <c r="J61" s="109">
        <f>I61*E61</f>
        <v>5118.6970016</v>
      </c>
      <c r="K61" s="74">
        <f>I61/D61</f>
        <v>0.160010492491311</v>
      </c>
      <c r="L61" s="110">
        <f>F61+I61</f>
        <v>48.8</v>
      </c>
      <c r="M61" s="111">
        <f>G61+J61</f>
        <v>5118.6970016</v>
      </c>
      <c r="N61" s="112">
        <f>H61+K61</f>
        <v>0.160010492491311</v>
      </c>
      <c r="P61" s="116"/>
    </row>
    <row r="62" spans="1:16">
      <c r="A62" s="60">
        <v>8</v>
      </c>
      <c r="B62" s="61" t="s">
        <v>109</v>
      </c>
      <c r="C62" s="62"/>
      <c r="D62" s="63"/>
      <c r="E62" s="63"/>
      <c r="F62" s="64"/>
      <c r="G62" s="65"/>
      <c r="H62" s="66"/>
      <c r="I62" s="65"/>
      <c r="J62" s="107">
        <f>SUM(J64:J71)</f>
        <v>4450.96161475</v>
      </c>
      <c r="K62" s="66"/>
      <c r="L62" s="65"/>
      <c r="M62" s="107">
        <f>SUM(M64:M71)</f>
        <v>4450.96161475</v>
      </c>
      <c r="N62" s="66"/>
      <c r="P62" s="116"/>
    </row>
    <row r="63" spans="1:16">
      <c r="A63" s="77" t="s">
        <v>110</v>
      </c>
      <c r="B63" s="78" t="s">
        <v>111</v>
      </c>
      <c r="C63" s="79"/>
      <c r="D63" s="80"/>
      <c r="E63" s="80"/>
      <c r="F63" s="81"/>
      <c r="G63" s="82"/>
      <c r="H63" s="83"/>
      <c r="I63" s="81"/>
      <c r="J63" s="117"/>
      <c r="K63" s="83"/>
      <c r="L63" s="82"/>
      <c r="M63" s="117"/>
      <c r="N63" s="83"/>
      <c r="P63" s="116"/>
    </row>
    <row r="64" ht="36" spans="1:16">
      <c r="A64" s="67" t="s">
        <v>110</v>
      </c>
      <c r="B64" s="68" t="s">
        <v>112</v>
      </c>
      <c r="C64" s="69" t="s">
        <v>51</v>
      </c>
      <c r="D64" s="70">
        <v>5</v>
      </c>
      <c r="E64" s="71">
        <v>807.921114</v>
      </c>
      <c r="F64" s="72">
        <v>0</v>
      </c>
      <c r="G64" s="73">
        <f>F64*E64</f>
        <v>0</v>
      </c>
      <c r="H64" s="74">
        <f>F64/D64</f>
        <v>0</v>
      </c>
      <c r="I64" s="108">
        <v>2</v>
      </c>
      <c r="J64" s="109">
        <f>I64*E64</f>
        <v>1615.842228</v>
      </c>
      <c r="K64" s="74">
        <f>I64/D64</f>
        <v>0.4</v>
      </c>
      <c r="L64" s="110">
        <f>F64+I64</f>
        <v>2</v>
      </c>
      <c r="M64" s="111">
        <f>G64+J64</f>
        <v>1615.842228</v>
      </c>
      <c r="N64" s="112">
        <f>H64+K64</f>
        <v>0.4</v>
      </c>
      <c r="P64" s="116"/>
    </row>
    <row r="65" spans="1:16">
      <c r="A65" s="67" t="s">
        <v>113</v>
      </c>
      <c r="B65" s="68" t="s">
        <v>114</v>
      </c>
      <c r="C65" s="69" t="s">
        <v>30</v>
      </c>
      <c r="D65" s="70">
        <v>8.35</v>
      </c>
      <c r="E65" s="71">
        <v>468.431845</v>
      </c>
      <c r="F65" s="72">
        <v>0</v>
      </c>
      <c r="G65" s="73">
        <f>F65*E65</f>
        <v>0</v>
      </c>
      <c r="H65" s="74">
        <f>F65/D65</f>
        <v>0</v>
      </c>
      <c r="I65" s="108">
        <v>2.35</v>
      </c>
      <c r="J65" s="109">
        <f>I65*E65</f>
        <v>1100.81483575</v>
      </c>
      <c r="K65" s="74">
        <f>I65/D65</f>
        <v>0.281437125748503</v>
      </c>
      <c r="L65" s="110">
        <f>F65+I65</f>
        <v>2.35</v>
      </c>
      <c r="M65" s="111">
        <f>G65+J65</f>
        <v>1100.81483575</v>
      </c>
      <c r="N65" s="112">
        <f>H65+K65</f>
        <v>0.281437125748503</v>
      </c>
      <c r="P65" s="116"/>
    </row>
    <row r="66" spans="1:16">
      <c r="A66" s="77" t="s">
        <v>113</v>
      </c>
      <c r="B66" s="78" t="s">
        <v>115</v>
      </c>
      <c r="C66" s="79"/>
      <c r="D66" s="80"/>
      <c r="E66" s="80"/>
      <c r="F66" s="81"/>
      <c r="G66" s="82"/>
      <c r="H66" s="83"/>
      <c r="I66" s="81"/>
      <c r="J66" s="117"/>
      <c r="K66" s="83"/>
      <c r="L66" s="82"/>
      <c r="M66" s="117"/>
      <c r="N66" s="83"/>
      <c r="P66" s="116"/>
    </row>
    <row r="67" spans="1:16">
      <c r="A67" s="67" t="s">
        <v>116</v>
      </c>
      <c r="B67" s="68" t="s">
        <v>117</v>
      </c>
      <c r="C67" s="69" t="s">
        <v>118</v>
      </c>
      <c r="D67" s="70">
        <v>5</v>
      </c>
      <c r="E67" s="71">
        <v>133.442848</v>
      </c>
      <c r="F67" s="72">
        <v>0</v>
      </c>
      <c r="G67" s="73">
        <f>F67*E67</f>
        <v>0</v>
      </c>
      <c r="H67" s="74">
        <f>F67/D67</f>
        <v>0</v>
      </c>
      <c r="I67" s="108">
        <v>2</v>
      </c>
      <c r="J67" s="109">
        <f>I67*E67</f>
        <v>266.885696</v>
      </c>
      <c r="K67" s="74">
        <f>I67/D67</f>
        <v>0.4</v>
      </c>
      <c r="L67" s="110">
        <f>F67+I67</f>
        <v>2</v>
      </c>
      <c r="M67" s="111">
        <f>G67+J67</f>
        <v>266.885696</v>
      </c>
      <c r="N67" s="112">
        <f>H67+K67</f>
        <v>0.4</v>
      </c>
      <c r="P67" s="116"/>
    </row>
    <row r="68" ht="24" spans="1:16">
      <c r="A68" s="67" t="s">
        <v>119</v>
      </c>
      <c r="B68" s="68" t="s">
        <v>120</v>
      </c>
      <c r="C68" s="69" t="s">
        <v>118</v>
      </c>
      <c r="D68" s="70">
        <v>3</v>
      </c>
      <c r="E68" s="71">
        <v>122.889221</v>
      </c>
      <c r="F68" s="72">
        <v>0</v>
      </c>
      <c r="G68" s="73">
        <f>F68*E68</f>
        <v>0</v>
      </c>
      <c r="H68" s="74">
        <f>F68/D68</f>
        <v>0</v>
      </c>
      <c r="I68" s="108">
        <v>1</v>
      </c>
      <c r="J68" s="109">
        <f>I68*E68</f>
        <v>122.889221</v>
      </c>
      <c r="K68" s="74">
        <f>I68/D68</f>
        <v>0.333333333333333</v>
      </c>
      <c r="L68" s="110">
        <f>F68+I68</f>
        <v>1</v>
      </c>
      <c r="M68" s="111">
        <f>G68+J68</f>
        <v>122.889221</v>
      </c>
      <c r="N68" s="112">
        <f>H68+K68</f>
        <v>0.333333333333333</v>
      </c>
      <c r="P68" s="116"/>
    </row>
    <row r="69" spans="1:16">
      <c r="A69" s="67" t="s">
        <v>121</v>
      </c>
      <c r="B69" s="68" t="s">
        <v>122</v>
      </c>
      <c r="C69" s="69" t="s">
        <v>51</v>
      </c>
      <c r="D69" s="70">
        <v>1</v>
      </c>
      <c r="E69" s="71">
        <v>32.296789</v>
      </c>
      <c r="F69" s="72">
        <v>0</v>
      </c>
      <c r="G69" s="73">
        <f>F69*E69</f>
        <v>0</v>
      </c>
      <c r="H69" s="74">
        <f>F69/D69</f>
        <v>0</v>
      </c>
      <c r="I69" s="153">
        <v>1</v>
      </c>
      <c r="J69" s="109">
        <f>I69*E69</f>
        <v>32.296789</v>
      </c>
      <c r="K69" s="74">
        <f>I69/D69</f>
        <v>1</v>
      </c>
      <c r="L69" s="110">
        <f>F69+I69</f>
        <v>1</v>
      </c>
      <c r="M69" s="111">
        <f>G69+J69</f>
        <v>32.296789</v>
      </c>
      <c r="N69" s="112">
        <f>H69+K69</f>
        <v>1</v>
      </c>
      <c r="P69" s="116"/>
    </row>
    <row r="70" ht="36" spans="1:16">
      <c r="A70" s="67" t="s">
        <v>123</v>
      </c>
      <c r="B70" s="68" t="s">
        <v>124</v>
      </c>
      <c r="C70" s="69" t="s">
        <v>51</v>
      </c>
      <c r="D70" s="70">
        <v>1</v>
      </c>
      <c r="E70" s="71">
        <v>753.514293</v>
      </c>
      <c r="F70" s="72">
        <v>0</v>
      </c>
      <c r="G70" s="73">
        <f>F70*E70</f>
        <v>0</v>
      </c>
      <c r="H70" s="74">
        <f>F70/D70</f>
        <v>0</v>
      </c>
      <c r="I70" s="108">
        <v>1</v>
      </c>
      <c r="J70" s="109">
        <f>I70*E70</f>
        <v>753.514293</v>
      </c>
      <c r="K70" s="74">
        <f>I70/D70</f>
        <v>1</v>
      </c>
      <c r="L70" s="110">
        <f>F70+I70</f>
        <v>1</v>
      </c>
      <c r="M70" s="111">
        <f>G70+J70</f>
        <v>753.514293</v>
      </c>
      <c r="N70" s="112">
        <f>H70+K70</f>
        <v>1</v>
      </c>
      <c r="P70" s="116"/>
    </row>
    <row r="71" ht="24" spans="1:16">
      <c r="A71" s="67" t="s">
        <v>125</v>
      </c>
      <c r="B71" s="68" t="s">
        <v>126</v>
      </c>
      <c r="C71" s="69" t="s">
        <v>51</v>
      </c>
      <c r="D71" s="70">
        <v>6</v>
      </c>
      <c r="E71" s="71">
        <v>279.359276</v>
      </c>
      <c r="F71" s="72">
        <v>0</v>
      </c>
      <c r="G71" s="73">
        <f>F71*E71</f>
        <v>0</v>
      </c>
      <c r="H71" s="74">
        <f>F71/D71</f>
        <v>0</v>
      </c>
      <c r="I71" s="108">
        <v>2</v>
      </c>
      <c r="J71" s="109">
        <f>I71*E71</f>
        <v>558.718552</v>
      </c>
      <c r="K71" s="74">
        <f>I71/D71</f>
        <v>0.333333333333333</v>
      </c>
      <c r="L71" s="110">
        <f>F71+I71</f>
        <v>2</v>
      </c>
      <c r="M71" s="111">
        <f>G71+J71</f>
        <v>558.718552</v>
      </c>
      <c r="N71" s="112">
        <f>H71+K71</f>
        <v>0.333333333333333</v>
      </c>
      <c r="P71" s="116"/>
    </row>
    <row r="72" spans="1:16">
      <c r="A72" s="60">
        <v>9</v>
      </c>
      <c r="B72" s="61" t="s">
        <v>127</v>
      </c>
      <c r="C72" s="62"/>
      <c r="D72" s="63"/>
      <c r="E72" s="63"/>
      <c r="F72" s="64"/>
      <c r="G72" s="65"/>
      <c r="H72" s="66"/>
      <c r="I72" s="65"/>
      <c r="J72" s="107">
        <f>SUM(J73:J87)</f>
        <v>0</v>
      </c>
      <c r="K72" s="66"/>
      <c r="L72" s="65"/>
      <c r="M72" s="107">
        <f>SUM(M73:M87)</f>
        <v>14658.2101386</v>
      </c>
      <c r="N72" s="66"/>
      <c r="P72" s="116"/>
    </row>
    <row r="73" ht="36" spans="1:16">
      <c r="A73" s="67" t="s">
        <v>128</v>
      </c>
      <c r="B73" s="68" t="s">
        <v>129</v>
      </c>
      <c r="C73" s="69" t="s">
        <v>51</v>
      </c>
      <c r="D73" s="70">
        <v>32</v>
      </c>
      <c r="E73" s="71">
        <v>255.855138</v>
      </c>
      <c r="F73" s="72">
        <v>16</v>
      </c>
      <c r="G73" s="73">
        <f t="shared" ref="G73:G87" si="7">F73*E73</f>
        <v>4093.682208</v>
      </c>
      <c r="H73" s="74">
        <f t="shared" ref="H73:H87" si="8">F73/D73</f>
        <v>0.5</v>
      </c>
      <c r="I73" s="108"/>
      <c r="J73" s="109">
        <f t="shared" ref="J73:J87" si="9">I73*E73</f>
        <v>0</v>
      </c>
      <c r="K73" s="74">
        <f t="shared" ref="K73:K87" si="10">I73/D73</f>
        <v>0</v>
      </c>
      <c r="L73" s="110">
        <f t="shared" ref="L73:L87" si="11">F73+I73</f>
        <v>16</v>
      </c>
      <c r="M73" s="111">
        <f t="shared" ref="M73:M87" si="12">G73+J73</f>
        <v>4093.682208</v>
      </c>
      <c r="N73" s="112">
        <f t="shared" ref="N73:N87" si="13">H73+K73</f>
        <v>0.5</v>
      </c>
      <c r="P73" s="116"/>
    </row>
    <row r="74" ht="24" spans="1:16">
      <c r="A74" s="67" t="s">
        <v>130</v>
      </c>
      <c r="B74" s="68" t="s">
        <v>131</v>
      </c>
      <c r="C74" s="69" t="s">
        <v>51</v>
      </c>
      <c r="D74" s="70">
        <v>32</v>
      </c>
      <c r="E74" s="71">
        <v>45.345132</v>
      </c>
      <c r="F74" s="72">
        <v>16</v>
      </c>
      <c r="G74" s="73">
        <f t="shared" si="7"/>
        <v>725.522112</v>
      </c>
      <c r="H74" s="74">
        <f t="shared" si="8"/>
        <v>0.5</v>
      </c>
      <c r="I74" s="108"/>
      <c r="J74" s="109">
        <f t="shared" si="9"/>
        <v>0</v>
      </c>
      <c r="K74" s="74">
        <f t="shared" si="10"/>
        <v>0</v>
      </c>
      <c r="L74" s="110">
        <f t="shared" si="11"/>
        <v>16</v>
      </c>
      <c r="M74" s="111">
        <f t="shared" si="12"/>
        <v>725.522112</v>
      </c>
      <c r="N74" s="112">
        <f t="shared" si="13"/>
        <v>0.5</v>
      </c>
      <c r="P74" s="116"/>
    </row>
    <row r="75" ht="36" spans="1:16">
      <c r="A75" s="67" t="s">
        <v>132</v>
      </c>
      <c r="B75" s="68" t="s">
        <v>133</v>
      </c>
      <c r="C75" s="69" t="s">
        <v>51</v>
      </c>
      <c r="D75" s="70">
        <v>9</v>
      </c>
      <c r="E75" s="71">
        <v>252.064148</v>
      </c>
      <c r="F75" s="72">
        <v>5</v>
      </c>
      <c r="G75" s="73">
        <f t="shared" si="7"/>
        <v>1260.32074</v>
      </c>
      <c r="H75" s="74">
        <f t="shared" si="8"/>
        <v>0.555555555555556</v>
      </c>
      <c r="I75" s="108"/>
      <c r="J75" s="109">
        <f t="shared" si="9"/>
        <v>0</v>
      </c>
      <c r="K75" s="74">
        <f t="shared" si="10"/>
        <v>0</v>
      </c>
      <c r="L75" s="110">
        <f t="shared" si="11"/>
        <v>5</v>
      </c>
      <c r="M75" s="111">
        <f t="shared" si="12"/>
        <v>1260.32074</v>
      </c>
      <c r="N75" s="112">
        <f t="shared" si="13"/>
        <v>0.555555555555556</v>
      </c>
      <c r="P75" s="116"/>
    </row>
    <row r="76" ht="48" spans="1:16">
      <c r="A76" s="67" t="s">
        <v>134</v>
      </c>
      <c r="B76" s="68" t="s">
        <v>135</v>
      </c>
      <c r="C76" s="69" t="s">
        <v>51</v>
      </c>
      <c r="D76" s="70">
        <v>5</v>
      </c>
      <c r="E76" s="71">
        <v>269.184748</v>
      </c>
      <c r="F76" s="72">
        <v>2</v>
      </c>
      <c r="G76" s="73">
        <f t="shared" si="7"/>
        <v>538.369496</v>
      </c>
      <c r="H76" s="74">
        <f t="shared" si="8"/>
        <v>0.4</v>
      </c>
      <c r="I76" s="108"/>
      <c r="J76" s="109">
        <f t="shared" si="9"/>
        <v>0</v>
      </c>
      <c r="K76" s="74">
        <f t="shared" si="10"/>
        <v>0</v>
      </c>
      <c r="L76" s="110">
        <f t="shared" si="11"/>
        <v>2</v>
      </c>
      <c r="M76" s="111">
        <f t="shared" si="12"/>
        <v>538.369496</v>
      </c>
      <c r="N76" s="112">
        <f t="shared" si="13"/>
        <v>0.4</v>
      </c>
      <c r="P76" s="116"/>
    </row>
    <row r="77" ht="24" spans="1:16">
      <c r="A77" s="67" t="s">
        <v>136</v>
      </c>
      <c r="B77" s="68" t="s">
        <v>137</v>
      </c>
      <c r="C77" s="69" t="s">
        <v>51</v>
      </c>
      <c r="D77" s="70">
        <v>5</v>
      </c>
      <c r="E77" s="71">
        <v>72.530199</v>
      </c>
      <c r="F77" s="72">
        <v>2</v>
      </c>
      <c r="G77" s="73">
        <f t="shared" si="7"/>
        <v>145.060398</v>
      </c>
      <c r="H77" s="74">
        <f t="shared" si="8"/>
        <v>0.4</v>
      </c>
      <c r="I77" s="108"/>
      <c r="J77" s="109">
        <f t="shared" si="9"/>
        <v>0</v>
      </c>
      <c r="K77" s="74">
        <f t="shared" si="10"/>
        <v>0</v>
      </c>
      <c r="L77" s="110">
        <f t="shared" si="11"/>
        <v>2</v>
      </c>
      <c r="M77" s="111">
        <f t="shared" si="12"/>
        <v>145.060398</v>
      </c>
      <c r="N77" s="112">
        <f t="shared" si="13"/>
        <v>0.4</v>
      </c>
      <c r="P77" s="116"/>
    </row>
    <row r="78" ht="48" spans="1:16">
      <c r="A78" s="67" t="s">
        <v>138</v>
      </c>
      <c r="B78" s="68" t="s">
        <v>139</v>
      </c>
      <c r="C78" s="69" t="s">
        <v>51</v>
      </c>
      <c r="D78" s="70">
        <v>9</v>
      </c>
      <c r="E78" s="71">
        <v>214.98582</v>
      </c>
      <c r="F78" s="72">
        <v>4</v>
      </c>
      <c r="G78" s="73">
        <f t="shared" si="7"/>
        <v>859.94328</v>
      </c>
      <c r="H78" s="74">
        <f t="shared" si="8"/>
        <v>0.444444444444444</v>
      </c>
      <c r="I78" s="108"/>
      <c r="J78" s="109">
        <f t="shared" si="9"/>
        <v>0</v>
      </c>
      <c r="K78" s="74">
        <f t="shared" si="10"/>
        <v>0</v>
      </c>
      <c r="L78" s="110">
        <f t="shared" si="11"/>
        <v>4</v>
      </c>
      <c r="M78" s="111">
        <f t="shared" si="12"/>
        <v>859.94328</v>
      </c>
      <c r="N78" s="112">
        <f t="shared" si="13"/>
        <v>0.444444444444444</v>
      </c>
      <c r="P78" s="116"/>
    </row>
    <row r="79" ht="24" spans="1:16">
      <c r="A79" s="67" t="s">
        <v>140</v>
      </c>
      <c r="B79" s="68" t="s">
        <v>141</v>
      </c>
      <c r="C79" s="69" t="s">
        <v>51</v>
      </c>
      <c r="D79" s="70">
        <v>1</v>
      </c>
      <c r="E79" s="71">
        <v>284.373166</v>
      </c>
      <c r="F79" s="72">
        <v>1</v>
      </c>
      <c r="G79" s="73">
        <f t="shared" si="7"/>
        <v>284.373166</v>
      </c>
      <c r="H79" s="74">
        <f t="shared" si="8"/>
        <v>1</v>
      </c>
      <c r="I79" s="108"/>
      <c r="J79" s="109">
        <f t="shared" si="9"/>
        <v>0</v>
      </c>
      <c r="K79" s="74">
        <f t="shared" si="10"/>
        <v>0</v>
      </c>
      <c r="L79" s="110">
        <f t="shared" si="11"/>
        <v>1</v>
      </c>
      <c r="M79" s="111">
        <f t="shared" si="12"/>
        <v>284.373166</v>
      </c>
      <c r="N79" s="112">
        <f t="shared" si="13"/>
        <v>1</v>
      </c>
      <c r="P79" s="116"/>
    </row>
    <row r="80" ht="24" spans="1:16">
      <c r="A80" s="67" t="s">
        <v>142</v>
      </c>
      <c r="B80" s="68" t="s">
        <v>143</v>
      </c>
      <c r="C80" s="69" t="s">
        <v>51</v>
      </c>
      <c r="D80" s="70">
        <v>2</v>
      </c>
      <c r="E80" s="71">
        <v>26.854884</v>
      </c>
      <c r="F80" s="72">
        <v>2</v>
      </c>
      <c r="G80" s="73">
        <f t="shared" si="7"/>
        <v>53.709768</v>
      </c>
      <c r="H80" s="74">
        <f t="shared" si="8"/>
        <v>1</v>
      </c>
      <c r="I80" s="108"/>
      <c r="J80" s="109">
        <f t="shared" si="9"/>
        <v>0</v>
      </c>
      <c r="K80" s="74">
        <f t="shared" si="10"/>
        <v>0</v>
      </c>
      <c r="L80" s="110">
        <f t="shared" si="11"/>
        <v>2</v>
      </c>
      <c r="M80" s="111">
        <f t="shared" si="12"/>
        <v>53.709768</v>
      </c>
      <c r="N80" s="112">
        <f t="shared" si="13"/>
        <v>1</v>
      </c>
      <c r="P80" s="116"/>
    </row>
    <row r="81" ht="24" spans="1:16">
      <c r="A81" s="67" t="s">
        <v>144</v>
      </c>
      <c r="B81" s="68" t="s">
        <v>145</v>
      </c>
      <c r="C81" s="69" t="s">
        <v>51</v>
      </c>
      <c r="D81" s="70">
        <v>1</v>
      </c>
      <c r="E81" s="71">
        <v>94.823666</v>
      </c>
      <c r="F81" s="72">
        <v>1</v>
      </c>
      <c r="G81" s="73">
        <f t="shared" si="7"/>
        <v>94.823666</v>
      </c>
      <c r="H81" s="74">
        <f t="shared" si="8"/>
        <v>1</v>
      </c>
      <c r="I81" s="108"/>
      <c r="J81" s="109">
        <f t="shared" si="9"/>
        <v>0</v>
      </c>
      <c r="K81" s="74">
        <f t="shared" si="10"/>
        <v>0</v>
      </c>
      <c r="L81" s="110">
        <f t="shared" si="11"/>
        <v>1</v>
      </c>
      <c r="M81" s="111">
        <f t="shared" si="12"/>
        <v>94.823666</v>
      </c>
      <c r="N81" s="112">
        <f t="shared" si="13"/>
        <v>1</v>
      </c>
      <c r="P81" s="116"/>
    </row>
    <row r="82" ht="24" spans="1:16">
      <c r="A82" s="67" t="s">
        <v>146</v>
      </c>
      <c r="B82" s="68" t="s">
        <v>147</v>
      </c>
      <c r="C82" s="69" t="s">
        <v>46</v>
      </c>
      <c r="D82" s="70">
        <v>23.4</v>
      </c>
      <c r="E82" s="71">
        <v>37.445198</v>
      </c>
      <c r="F82" s="72">
        <v>23.4</v>
      </c>
      <c r="G82" s="73">
        <f t="shared" si="7"/>
        <v>876.2176332</v>
      </c>
      <c r="H82" s="74">
        <f t="shared" si="8"/>
        <v>1</v>
      </c>
      <c r="I82" s="108"/>
      <c r="J82" s="109">
        <f t="shared" si="9"/>
        <v>0</v>
      </c>
      <c r="K82" s="74">
        <f t="shared" si="10"/>
        <v>0</v>
      </c>
      <c r="L82" s="110">
        <f t="shared" si="11"/>
        <v>23.4</v>
      </c>
      <c r="M82" s="111">
        <f t="shared" si="12"/>
        <v>876.2176332</v>
      </c>
      <c r="N82" s="112">
        <f t="shared" si="13"/>
        <v>1</v>
      </c>
      <c r="P82" s="116"/>
    </row>
    <row r="83" ht="24" spans="1:16">
      <c r="A83" s="67" t="s">
        <v>148</v>
      </c>
      <c r="B83" s="68" t="s">
        <v>149</v>
      </c>
      <c r="C83" s="69" t="s">
        <v>46</v>
      </c>
      <c r="D83" s="70">
        <v>160.2</v>
      </c>
      <c r="E83" s="71">
        <v>19.945499</v>
      </c>
      <c r="F83" s="72">
        <v>160.2</v>
      </c>
      <c r="G83" s="73">
        <f t="shared" si="7"/>
        <v>3195.2689398</v>
      </c>
      <c r="H83" s="74">
        <f t="shared" si="8"/>
        <v>1</v>
      </c>
      <c r="I83" s="108"/>
      <c r="J83" s="109">
        <f t="shared" si="9"/>
        <v>0</v>
      </c>
      <c r="K83" s="74">
        <f t="shared" si="10"/>
        <v>0</v>
      </c>
      <c r="L83" s="110">
        <f t="shared" si="11"/>
        <v>160.2</v>
      </c>
      <c r="M83" s="111">
        <f t="shared" si="12"/>
        <v>3195.2689398</v>
      </c>
      <c r="N83" s="112">
        <f t="shared" si="13"/>
        <v>1</v>
      </c>
      <c r="P83" s="116"/>
    </row>
    <row r="84" ht="36" spans="1:16">
      <c r="A84" s="67" t="s">
        <v>150</v>
      </c>
      <c r="B84" s="68" t="s">
        <v>151</v>
      </c>
      <c r="C84" s="69" t="s">
        <v>51</v>
      </c>
      <c r="D84" s="70">
        <v>3</v>
      </c>
      <c r="E84" s="71">
        <v>378.194054</v>
      </c>
      <c r="F84" s="72">
        <v>3</v>
      </c>
      <c r="G84" s="73">
        <f t="shared" si="7"/>
        <v>1134.582162</v>
      </c>
      <c r="H84" s="74">
        <f t="shared" si="8"/>
        <v>1</v>
      </c>
      <c r="I84" s="108"/>
      <c r="J84" s="109">
        <f t="shared" si="9"/>
        <v>0</v>
      </c>
      <c r="K84" s="74">
        <f t="shared" si="10"/>
        <v>0</v>
      </c>
      <c r="L84" s="110">
        <f t="shared" si="11"/>
        <v>3</v>
      </c>
      <c r="M84" s="111">
        <f t="shared" si="12"/>
        <v>1134.582162</v>
      </c>
      <c r="N84" s="112">
        <f t="shared" si="13"/>
        <v>1</v>
      </c>
      <c r="P84" s="116"/>
    </row>
    <row r="85" ht="24" spans="1:16">
      <c r="A85" s="67" t="s">
        <v>152</v>
      </c>
      <c r="B85" s="68" t="s">
        <v>153</v>
      </c>
      <c r="C85" s="69" t="s">
        <v>51</v>
      </c>
      <c r="D85" s="70">
        <v>4</v>
      </c>
      <c r="E85" s="71">
        <v>133.516222</v>
      </c>
      <c r="F85" s="72">
        <v>4</v>
      </c>
      <c r="G85" s="73">
        <f t="shared" si="7"/>
        <v>534.064888</v>
      </c>
      <c r="H85" s="74">
        <f t="shared" si="8"/>
        <v>1</v>
      </c>
      <c r="I85" s="108"/>
      <c r="J85" s="109">
        <f t="shared" si="9"/>
        <v>0</v>
      </c>
      <c r="K85" s="74">
        <f t="shared" si="10"/>
        <v>0</v>
      </c>
      <c r="L85" s="110">
        <f t="shared" si="11"/>
        <v>4</v>
      </c>
      <c r="M85" s="111">
        <f t="shared" si="12"/>
        <v>534.064888</v>
      </c>
      <c r="N85" s="112">
        <f t="shared" si="13"/>
        <v>1</v>
      </c>
      <c r="P85" s="116"/>
    </row>
    <row r="86" spans="1:16">
      <c r="A86" s="67" t="s">
        <v>154</v>
      </c>
      <c r="B86" s="68" t="s">
        <v>155</v>
      </c>
      <c r="C86" s="69" t="s">
        <v>46</v>
      </c>
      <c r="D86" s="70">
        <v>14</v>
      </c>
      <c r="E86" s="71">
        <v>55.813156</v>
      </c>
      <c r="F86" s="72">
        <v>14</v>
      </c>
      <c r="G86" s="73">
        <f t="shared" si="7"/>
        <v>781.384184</v>
      </c>
      <c r="H86" s="74">
        <f t="shared" si="8"/>
        <v>1</v>
      </c>
      <c r="I86" s="108"/>
      <c r="J86" s="109">
        <f t="shared" si="9"/>
        <v>0</v>
      </c>
      <c r="K86" s="74">
        <f t="shared" si="10"/>
        <v>0</v>
      </c>
      <c r="L86" s="110">
        <f t="shared" si="11"/>
        <v>14</v>
      </c>
      <c r="M86" s="111">
        <f t="shared" si="12"/>
        <v>781.384184</v>
      </c>
      <c r="N86" s="112">
        <f t="shared" si="13"/>
        <v>1</v>
      </c>
      <c r="P86" s="116"/>
    </row>
    <row r="87" spans="1:16">
      <c r="A87" s="67" t="s">
        <v>156</v>
      </c>
      <c r="B87" s="68" t="s">
        <v>157</v>
      </c>
      <c r="C87" s="69" t="s">
        <v>46</v>
      </c>
      <c r="D87" s="70">
        <v>7.8</v>
      </c>
      <c r="E87" s="71">
        <v>10.370192</v>
      </c>
      <c r="F87" s="72">
        <v>7.8</v>
      </c>
      <c r="G87" s="73">
        <f t="shared" si="7"/>
        <v>80.8874976</v>
      </c>
      <c r="H87" s="74">
        <f t="shared" si="8"/>
        <v>1</v>
      </c>
      <c r="I87" s="108"/>
      <c r="J87" s="109">
        <f t="shared" si="9"/>
        <v>0</v>
      </c>
      <c r="K87" s="74">
        <f t="shared" si="10"/>
        <v>0</v>
      </c>
      <c r="L87" s="110">
        <f t="shared" si="11"/>
        <v>7.8</v>
      </c>
      <c r="M87" s="111">
        <f t="shared" si="12"/>
        <v>80.8874976</v>
      </c>
      <c r="N87" s="112">
        <f t="shared" si="13"/>
        <v>1</v>
      </c>
      <c r="P87" s="116"/>
    </row>
    <row r="88" spans="1:16">
      <c r="A88" s="60">
        <v>10</v>
      </c>
      <c r="B88" s="61" t="s">
        <v>158</v>
      </c>
      <c r="C88" s="62"/>
      <c r="D88" s="63"/>
      <c r="E88" s="63"/>
      <c r="F88" s="64"/>
      <c r="G88" s="65"/>
      <c r="H88" s="66"/>
      <c r="I88" s="65"/>
      <c r="J88" s="107">
        <f>SUM(J90:J94)</f>
        <v>17559.60177818</v>
      </c>
      <c r="K88" s="66"/>
      <c r="L88" s="65"/>
      <c r="M88" s="107">
        <f>SUM(M90:M94)</f>
        <v>29637.25567418</v>
      </c>
      <c r="N88" s="66"/>
      <c r="P88" s="116"/>
    </row>
    <row r="89" spans="1:16">
      <c r="A89" s="77" t="s">
        <v>159</v>
      </c>
      <c r="B89" s="78" t="s">
        <v>160</v>
      </c>
      <c r="C89" s="79"/>
      <c r="D89" s="80"/>
      <c r="E89" s="80"/>
      <c r="F89" s="81"/>
      <c r="G89" s="82"/>
      <c r="H89" s="83"/>
      <c r="I89" s="81"/>
      <c r="J89" s="117"/>
      <c r="K89" s="83"/>
      <c r="L89" s="82"/>
      <c r="M89" s="117"/>
      <c r="N89" s="83"/>
      <c r="P89" s="116"/>
    </row>
    <row r="90" ht="24" spans="1:16">
      <c r="A90" s="67" t="s">
        <v>161</v>
      </c>
      <c r="B90" s="68" t="s">
        <v>162</v>
      </c>
      <c r="C90" s="69" t="s">
        <v>30</v>
      </c>
      <c r="D90" s="70">
        <v>561.47</v>
      </c>
      <c r="E90" s="71">
        <v>23.822092</v>
      </c>
      <c r="F90" s="72">
        <v>180</v>
      </c>
      <c r="G90" s="73">
        <f>F90*E90</f>
        <v>4287.97656</v>
      </c>
      <c r="H90" s="74">
        <f>F90/D90</f>
        <v>0.320587030473578</v>
      </c>
      <c r="I90" s="108">
        <v>230.02</v>
      </c>
      <c r="J90" s="109">
        <f>I90*E90</f>
        <v>5479.55760184</v>
      </c>
      <c r="K90" s="74">
        <f>I90/D90</f>
        <v>0.409674604164069</v>
      </c>
      <c r="L90" s="110">
        <f>F90+I90</f>
        <v>410.02</v>
      </c>
      <c r="M90" s="111">
        <f>G90+J90</f>
        <v>9767.53416184</v>
      </c>
      <c r="N90" s="112">
        <f>H90+K90</f>
        <v>0.730261634637648</v>
      </c>
      <c r="P90" s="116"/>
    </row>
    <row r="91" ht="48" spans="1:16">
      <c r="A91" s="67" t="s">
        <v>163</v>
      </c>
      <c r="B91" s="68" t="s">
        <v>164</v>
      </c>
      <c r="C91" s="69" t="s">
        <v>30</v>
      </c>
      <c r="D91" s="70">
        <v>561.47</v>
      </c>
      <c r="E91" s="71">
        <v>31.465217</v>
      </c>
      <c r="F91" s="72">
        <v>180</v>
      </c>
      <c r="G91" s="73">
        <f>F91*E91</f>
        <v>5663.73906</v>
      </c>
      <c r="H91" s="74">
        <f>F91/D91</f>
        <v>0.320587030473578</v>
      </c>
      <c r="I91" s="108">
        <v>230.02</v>
      </c>
      <c r="J91" s="109">
        <f>I91*E91</f>
        <v>7237.62921434</v>
      </c>
      <c r="K91" s="74">
        <f>I91/D91</f>
        <v>0.409674604164069</v>
      </c>
      <c r="L91" s="110">
        <f>F91+I91</f>
        <v>410.02</v>
      </c>
      <c r="M91" s="111">
        <f>G91+J91</f>
        <v>12901.36827434</v>
      </c>
      <c r="N91" s="112">
        <f>H91+K91</f>
        <v>0.730261634637648</v>
      </c>
      <c r="P91" s="116"/>
    </row>
    <row r="92" spans="1:16">
      <c r="A92" s="77" t="s">
        <v>165</v>
      </c>
      <c r="B92" s="78" t="s">
        <v>166</v>
      </c>
      <c r="C92" s="79"/>
      <c r="D92" s="80"/>
      <c r="E92" s="80"/>
      <c r="F92" s="81"/>
      <c r="G92" s="82"/>
      <c r="H92" s="83"/>
      <c r="I92" s="81"/>
      <c r="J92" s="117"/>
      <c r="K92" s="83"/>
      <c r="L92" s="82"/>
      <c r="M92" s="117"/>
      <c r="N92" s="83"/>
      <c r="P92" s="116"/>
    </row>
    <row r="93" s="1" customFormat="1" ht="63.75" spans="1:16">
      <c r="A93" s="67" t="s">
        <v>167</v>
      </c>
      <c r="B93" s="122" t="s">
        <v>168</v>
      </c>
      <c r="C93" s="123" t="s">
        <v>30</v>
      </c>
      <c r="D93" s="70">
        <v>73.07</v>
      </c>
      <c r="E93" s="71">
        <v>61.866511</v>
      </c>
      <c r="F93" s="72">
        <v>18</v>
      </c>
      <c r="G93" s="73">
        <f>F93*E93</f>
        <v>1113.597198</v>
      </c>
      <c r="H93" s="74">
        <f>F93/D93</f>
        <v>0.24633912686465</v>
      </c>
      <c r="I93" s="108">
        <v>41</v>
      </c>
      <c r="J93" s="109">
        <f>I93*E93</f>
        <v>2536.526951</v>
      </c>
      <c r="K93" s="74">
        <f>I93/D93</f>
        <v>0.561105788969481</v>
      </c>
      <c r="L93" s="110">
        <f>F93+I93</f>
        <v>59</v>
      </c>
      <c r="M93" s="111">
        <f>G93+J93</f>
        <v>3650.124149</v>
      </c>
      <c r="N93" s="112">
        <f>H93+K93</f>
        <v>0.807444915834132</v>
      </c>
      <c r="P93" s="116"/>
    </row>
    <row r="94" s="1" customFormat="1" ht="51" spans="1:16">
      <c r="A94" s="67" t="s">
        <v>169</v>
      </c>
      <c r="B94" s="122" t="s">
        <v>170</v>
      </c>
      <c r="C94" s="123" t="s">
        <v>30</v>
      </c>
      <c r="D94" s="70">
        <v>73.07</v>
      </c>
      <c r="E94" s="71">
        <v>56.241171</v>
      </c>
      <c r="F94" s="72">
        <v>18</v>
      </c>
      <c r="G94" s="73">
        <f>F94*E94</f>
        <v>1012.341078</v>
      </c>
      <c r="H94" s="74">
        <f>F94/D94</f>
        <v>0.24633912686465</v>
      </c>
      <c r="I94" s="108">
        <v>41</v>
      </c>
      <c r="J94" s="109">
        <f>I94*E94</f>
        <v>2305.888011</v>
      </c>
      <c r="K94" s="74">
        <f>I94/D94</f>
        <v>0.561105788969481</v>
      </c>
      <c r="L94" s="110">
        <f>F94+I94</f>
        <v>59</v>
      </c>
      <c r="M94" s="111">
        <f>G94+J94</f>
        <v>3318.229089</v>
      </c>
      <c r="N94" s="112">
        <f>H94+K94</f>
        <v>0.807444915834132</v>
      </c>
      <c r="P94" s="116"/>
    </row>
    <row r="95" spans="1:16">
      <c r="A95" s="60">
        <v>11</v>
      </c>
      <c r="B95" s="61" t="s">
        <v>171</v>
      </c>
      <c r="C95" s="62"/>
      <c r="D95" s="63"/>
      <c r="E95" s="63"/>
      <c r="F95" s="64"/>
      <c r="G95" s="65"/>
      <c r="H95" s="66"/>
      <c r="I95" s="65"/>
      <c r="J95" s="107">
        <f>SUM(J96)</f>
        <v>4776.5947775</v>
      </c>
      <c r="K95" s="66"/>
      <c r="L95" s="65"/>
      <c r="M95" s="107">
        <f>SUM(M96)</f>
        <v>4776.5947775</v>
      </c>
      <c r="N95" s="66"/>
      <c r="P95" s="116"/>
    </row>
    <row r="96" spans="1:16">
      <c r="A96" s="67" t="s">
        <v>172</v>
      </c>
      <c r="B96" s="68" t="s">
        <v>173</v>
      </c>
      <c r="C96" s="69" t="s">
        <v>30</v>
      </c>
      <c r="D96" s="70">
        <v>369.11</v>
      </c>
      <c r="E96" s="71">
        <v>61.633481</v>
      </c>
      <c r="F96" s="72">
        <v>0</v>
      </c>
      <c r="G96" s="73">
        <f>F96*E96</f>
        <v>0</v>
      </c>
      <c r="H96" s="74">
        <f>F96/D96</f>
        <v>0</v>
      </c>
      <c r="I96" s="108">
        <v>77.5</v>
      </c>
      <c r="J96" s="109">
        <f>I96*E96</f>
        <v>4776.5947775</v>
      </c>
      <c r="K96" s="74">
        <f>I96/D96</f>
        <v>0.209964509224892</v>
      </c>
      <c r="L96" s="110">
        <f>F96+I96</f>
        <v>77.5</v>
      </c>
      <c r="M96" s="111">
        <f>G96+J96</f>
        <v>4776.5947775</v>
      </c>
      <c r="N96" s="112">
        <f>H96+K96</f>
        <v>0.209964509224892</v>
      </c>
      <c r="P96" s="116"/>
    </row>
    <row r="97" spans="1:16">
      <c r="A97" s="60">
        <v>12</v>
      </c>
      <c r="B97" s="61" t="s">
        <v>174</v>
      </c>
      <c r="C97" s="62"/>
      <c r="D97" s="63"/>
      <c r="E97" s="63"/>
      <c r="F97" s="64"/>
      <c r="G97" s="65"/>
      <c r="H97" s="66"/>
      <c r="I97" s="65"/>
      <c r="J97" s="107">
        <f>SUM(J98:J101)</f>
        <v>304.184146</v>
      </c>
      <c r="K97" s="66"/>
      <c r="L97" s="65"/>
      <c r="M97" s="107">
        <f>SUM(M98:M101)</f>
        <v>304.184146</v>
      </c>
      <c r="N97" s="66"/>
      <c r="P97" s="116"/>
    </row>
    <row r="98" spans="1:16">
      <c r="A98" s="67" t="s">
        <v>175</v>
      </c>
      <c r="B98" s="68" t="s">
        <v>176</v>
      </c>
      <c r="C98" s="69" t="s">
        <v>51</v>
      </c>
      <c r="D98" s="124">
        <v>7</v>
      </c>
      <c r="E98" s="71">
        <v>25.876564</v>
      </c>
      <c r="F98" s="72">
        <v>0</v>
      </c>
      <c r="G98" s="73">
        <f>F98*E98</f>
        <v>0</v>
      </c>
      <c r="H98" s="74">
        <f>F98/D98</f>
        <v>0</v>
      </c>
      <c r="I98" s="154">
        <v>3</v>
      </c>
      <c r="J98" s="109">
        <f>I98*E98</f>
        <v>77.629692</v>
      </c>
      <c r="K98" s="74">
        <f>I98/D98</f>
        <v>0.428571428571429</v>
      </c>
      <c r="L98" s="110">
        <f>F98+I98</f>
        <v>3</v>
      </c>
      <c r="M98" s="111">
        <f>G98+J98</f>
        <v>77.629692</v>
      </c>
      <c r="N98" s="112">
        <f>H98+K98</f>
        <v>0.428571428571429</v>
      </c>
      <c r="P98" s="116"/>
    </row>
    <row r="99" spans="1:16">
      <c r="A99" s="67" t="s">
        <v>177</v>
      </c>
      <c r="B99" s="68" t="s">
        <v>178</v>
      </c>
      <c r="C99" s="69" t="s">
        <v>51</v>
      </c>
      <c r="D99" s="124">
        <v>7</v>
      </c>
      <c r="E99" s="71">
        <v>13.867686</v>
      </c>
      <c r="F99" s="72">
        <v>0</v>
      </c>
      <c r="G99" s="73">
        <f>F99*E99</f>
        <v>0</v>
      </c>
      <c r="H99" s="74">
        <f>F99/D99</f>
        <v>0</v>
      </c>
      <c r="I99" s="154">
        <v>3</v>
      </c>
      <c r="J99" s="109">
        <f>I99*E99</f>
        <v>41.603058</v>
      </c>
      <c r="K99" s="74">
        <f>I99/D99</f>
        <v>0.428571428571429</v>
      </c>
      <c r="L99" s="110">
        <f>F99+I99</f>
        <v>3</v>
      </c>
      <c r="M99" s="111">
        <f>G99+J99</f>
        <v>41.603058</v>
      </c>
      <c r="N99" s="112">
        <f>H99+K99</f>
        <v>0.428571428571429</v>
      </c>
      <c r="P99" s="116"/>
    </row>
    <row r="100" ht="24" spans="1:16">
      <c r="A100" s="67" t="s">
        <v>179</v>
      </c>
      <c r="B100" s="68" t="s">
        <v>180</v>
      </c>
      <c r="C100" s="69" t="s">
        <v>46</v>
      </c>
      <c r="D100" s="124">
        <v>158</v>
      </c>
      <c r="E100" s="71">
        <v>4.867142</v>
      </c>
      <c r="F100" s="72">
        <v>0</v>
      </c>
      <c r="G100" s="73">
        <f>F100*E100</f>
        <v>0</v>
      </c>
      <c r="H100" s="74">
        <f>F100/D100</f>
        <v>0</v>
      </c>
      <c r="I100" s="154">
        <v>38</v>
      </c>
      <c r="J100" s="109">
        <f>I100*E100</f>
        <v>184.951396</v>
      </c>
      <c r="K100" s="74">
        <f>I100/D100</f>
        <v>0.240506329113924</v>
      </c>
      <c r="L100" s="110">
        <f>F100+I100</f>
        <v>38</v>
      </c>
      <c r="M100" s="111">
        <f>G100+J100</f>
        <v>184.951396</v>
      </c>
      <c r="N100" s="112">
        <f>H100+K100</f>
        <v>0.240506329113924</v>
      </c>
      <c r="P100" s="116"/>
    </row>
    <row r="101" ht="24" spans="1:16">
      <c r="A101" s="67" t="s">
        <v>181</v>
      </c>
      <c r="B101" s="68" t="s">
        <v>182</v>
      </c>
      <c r="C101" s="69" t="s">
        <v>51</v>
      </c>
      <c r="D101" s="124">
        <v>1</v>
      </c>
      <c r="E101" s="71">
        <v>1242.234049</v>
      </c>
      <c r="F101" s="72">
        <v>0</v>
      </c>
      <c r="G101" s="73">
        <f>F101*E101</f>
        <v>0</v>
      </c>
      <c r="H101" s="74">
        <f>F101/D101</f>
        <v>0</v>
      </c>
      <c r="I101" s="154"/>
      <c r="J101" s="109">
        <f>I101*E101</f>
        <v>0</v>
      </c>
      <c r="K101" s="74">
        <f>I101/D101</f>
        <v>0</v>
      </c>
      <c r="L101" s="110">
        <f>F101+I101</f>
        <v>0</v>
      </c>
      <c r="M101" s="111">
        <f>G101+J101</f>
        <v>0</v>
      </c>
      <c r="N101" s="112">
        <f>H101+K101</f>
        <v>0</v>
      </c>
      <c r="P101" s="116"/>
    </row>
    <row r="102" spans="1:16">
      <c r="A102" s="60">
        <v>13</v>
      </c>
      <c r="B102" s="61" t="s">
        <v>183</v>
      </c>
      <c r="C102" s="62"/>
      <c r="D102" s="63"/>
      <c r="E102" s="63"/>
      <c r="F102" s="64"/>
      <c r="G102" s="65"/>
      <c r="H102" s="66"/>
      <c r="I102" s="65"/>
      <c r="J102" s="107">
        <f>SUM(J103:J108)</f>
        <v>1746.3598992</v>
      </c>
      <c r="K102" s="66"/>
      <c r="L102" s="65"/>
      <c r="M102" s="107">
        <f>SUM(M103:M108)</f>
        <v>28145.8762949</v>
      </c>
      <c r="N102" s="66"/>
      <c r="P102" s="116"/>
    </row>
    <row r="103" ht="24" spans="1:16">
      <c r="A103" s="67" t="s">
        <v>184</v>
      </c>
      <c r="B103" s="68" t="s">
        <v>185</v>
      </c>
      <c r="C103" s="69" t="s">
        <v>30</v>
      </c>
      <c r="D103" s="70">
        <v>182.62</v>
      </c>
      <c r="E103" s="71">
        <v>103.604088</v>
      </c>
      <c r="F103" s="72">
        <v>182.62</v>
      </c>
      <c r="G103" s="73">
        <f t="shared" ref="G103:G108" si="14">F103*E103</f>
        <v>18920.17855056</v>
      </c>
      <c r="H103" s="74">
        <f t="shared" ref="H103:H108" si="15">F103/D103</f>
        <v>1</v>
      </c>
      <c r="I103" s="154"/>
      <c r="J103" s="109">
        <f t="shared" ref="J103:J108" si="16">I103*E103</f>
        <v>0</v>
      </c>
      <c r="K103" s="74">
        <f t="shared" ref="K103:K108" si="17">I103/D103</f>
        <v>0</v>
      </c>
      <c r="L103" s="110">
        <f t="shared" ref="L103:L108" si="18">F103+I103</f>
        <v>182.62</v>
      </c>
      <c r="M103" s="111">
        <f t="shared" ref="M103:M108" si="19">G103+J103</f>
        <v>18920.17855056</v>
      </c>
      <c r="N103" s="112">
        <f t="shared" ref="N103:N108" si="20">H103+K103</f>
        <v>1</v>
      </c>
      <c r="P103" s="116"/>
    </row>
    <row r="104" spans="1:16">
      <c r="A104" s="67" t="s">
        <v>186</v>
      </c>
      <c r="B104" s="68" t="s">
        <v>187</v>
      </c>
      <c r="C104" s="69" t="s">
        <v>30</v>
      </c>
      <c r="D104" s="70">
        <v>328</v>
      </c>
      <c r="E104" s="71">
        <v>14.454678</v>
      </c>
      <c r="F104" s="72">
        <v>0</v>
      </c>
      <c r="G104" s="73">
        <f t="shared" si="14"/>
        <v>0</v>
      </c>
      <c r="H104" s="74">
        <f t="shared" si="15"/>
        <v>0</v>
      </c>
      <c r="I104" s="154"/>
      <c r="J104" s="109">
        <f t="shared" si="16"/>
        <v>0</v>
      </c>
      <c r="K104" s="74">
        <f t="shared" si="17"/>
        <v>0</v>
      </c>
      <c r="L104" s="110">
        <f t="shared" si="18"/>
        <v>0</v>
      </c>
      <c r="M104" s="111">
        <f t="shared" si="19"/>
        <v>0</v>
      </c>
      <c r="N104" s="112">
        <f t="shared" si="20"/>
        <v>0</v>
      </c>
      <c r="P104" s="116"/>
    </row>
    <row r="105" spans="1:16">
      <c r="A105" s="67" t="s">
        <v>188</v>
      </c>
      <c r="B105" s="68" t="s">
        <v>189</v>
      </c>
      <c r="C105" s="69" t="s">
        <v>46</v>
      </c>
      <c r="D105" s="70">
        <v>167.06</v>
      </c>
      <c r="E105" s="71">
        <v>44.770369</v>
      </c>
      <c r="F105" s="72">
        <v>167.06</v>
      </c>
      <c r="G105" s="73">
        <f t="shared" si="14"/>
        <v>7479.33784514</v>
      </c>
      <c r="H105" s="74">
        <f t="shared" si="15"/>
        <v>1</v>
      </c>
      <c r="I105" s="154"/>
      <c r="J105" s="109">
        <f t="shared" si="16"/>
        <v>0</v>
      </c>
      <c r="K105" s="74">
        <f t="shared" si="17"/>
        <v>0</v>
      </c>
      <c r="L105" s="110">
        <f t="shared" si="18"/>
        <v>167.06</v>
      </c>
      <c r="M105" s="111">
        <f t="shared" si="19"/>
        <v>7479.33784514</v>
      </c>
      <c r="N105" s="112">
        <f t="shared" si="20"/>
        <v>1</v>
      </c>
      <c r="P105" s="116"/>
    </row>
    <row r="106" ht="36" spans="1:16">
      <c r="A106" s="67" t="s">
        <v>190</v>
      </c>
      <c r="B106" s="68" t="s">
        <v>191</v>
      </c>
      <c r="C106" s="69" t="s">
        <v>36</v>
      </c>
      <c r="D106" s="70">
        <v>56.834598</v>
      </c>
      <c r="E106" s="71">
        <v>92.891484</v>
      </c>
      <c r="F106" s="72">
        <v>0</v>
      </c>
      <c r="G106" s="73">
        <f t="shared" si="14"/>
        <v>0</v>
      </c>
      <c r="H106" s="74">
        <f t="shared" si="15"/>
        <v>0</v>
      </c>
      <c r="I106" s="108">
        <v>18.8</v>
      </c>
      <c r="J106" s="109">
        <f t="shared" si="16"/>
        <v>1746.3598992</v>
      </c>
      <c r="K106" s="74">
        <f t="shared" si="17"/>
        <v>0.330784428175246</v>
      </c>
      <c r="L106" s="110">
        <f t="shared" si="18"/>
        <v>18.8</v>
      </c>
      <c r="M106" s="111">
        <f t="shared" si="19"/>
        <v>1746.3598992</v>
      </c>
      <c r="N106" s="112">
        <f t="shared" si="20"/>
        <v>0.330784428175246</v>
      </c>
      <c r="P106" s="116"/>
    </row>
    <row r="107" spans="1:16">
      <c r="A107" s="67" t="s">
        <v>192</v>
      </c>
      <c r="B107" s="68" t="s">
        <v>193</v>
      </c>
      <c r="C107" s="69" t="s">
        <v>51</v>
      </c>
      <c r="D107" s="70">
        <v>37</v>
      </c>
      <c r="E107" s="71">
        <v>241.714655</v>
      </c>
      <c r="F107" s="72">
        <v>0</v>
      </c>
      <c r="G107" s="73">
        <f t="shared" si="14"/>
        <v>0</v>
      </c>
      <c r="H107" s="74">
        <f t="shared" si="15"/>
        <v>0</v>
      </c>
      <c r="I107" s="154"/>
      <c r="J107" s="109">
        <f t="shared" si="16"/>
        <v>0</v>
      </c>
      <c r="K107" s="74">
        <f t="shared" si="17"/>
        <v>0</v>
      </c>
      <c r="L107" s="110">
        <f t="shared" si="18"/>
        <v>0</v>
      </c>
      <c r="M107" s="111">
        <f t="shared" si="19"/>
        <v>0</v>
      </c>
      <c r="N107" s="112">
        <f t="shared" si="20"/>
        <v>0</v>
      </c>
      <c r="P107" s="116"/>
    </row>
    <row r="108" ht="36" spans="1:16">
      <c r="A108" s="67" t="s">
        <v>194</v>
      </c>
      <c r="B108" s="68" t="s">
        <v>195</v>
      </c>
      <c r="C108" s="69" t="s">
        <v>51</v>
      </c>
      <c r="D108" s="70">
        <v>1</v>
      </c>
      <c r="E108" s="71">
        <v>279.6651</v>
      </c>
      <c r="F108" s="72">
        <v>0</v>
      </c>
      <c r="G108" s="73">
        <f t="shared" si="14"/>
        <v>0</v>
      </c>
      <c r="H108" s="74">
        <f t="shared" si="15"/>
        <v>0</v>
      </c>
      <c r="I108" s="154"/>
      <c r="J108" s="109">
        <f t="shared" si="16"/>
        <v>0</v>
      </c>
      <c r="K108" s="74">
        <f t="shared" si="17"/>
        <v>0</v>
      </c>
      <c r="L108" s="110">
        <f t="shared" si="18"/>
        <v>0</v>
      </c>
      <c r="M108" s="111">
        <f t="shared" si="19"/>
        <v>0</v>
      </c>
      <c r="N108" s="112">
        <f t="shared" si="20"/>
        <v>0</v>
      </c>
      <c r="P108" s="116"/>
    </row>
    <row r="109" spans="1:16">
      <c r="A109" s="60">
        <v>14</v>
      </c>
      <c r="B109" s="61" t="s">
        <v>196</v>
      </c>
      <c r="C109" s="62"/>
      <c r="D109" s="63"/>
      <c r="E109" s="63"/>
      <c r="F109" s="64"/>
      <c r="G109" s="65"/>
      <c r="H109" s="66"/>
      <c r="I109" s="65"/>
      <c r="J109" s="107">
        <f>SUM(J110)</f>
        <v>3318.19868924115</v>
      </c>
      <c r="K109" s="66"/>
      <c r="L109" s="65"/>
      <c r="M109" s="107">
        <f>SUM(M110)</f>
        <v>9444.00364253553</v>
      </c>
      <c r="N109" s="66"/>
      <c r="P109" s="116"/>
    </row>
    <row r="110" spans="1:16">
      <c r="A110" s="67" t="s">
        <v>197</v>
      </c>
      <c r="B110" s="68" t="s">
        <v>198</v>
      </c>
      <c r="C110" s="69" t="s">
        <v>51</v>
      </c>
      <c r="D110" s="124">
        <v>1</v>
      </c>
      <c r="E110" s="71">
        <v>17633.33</v>
      </c>
      <c r="F110" s="125">
        <v>0.347399212360591</v>
      </c>
      <c r="G110" s="73">
        <f>F110*E110</f>
        <v>6125.80495329438</v>
      </c>
      <c r="H110" s="74">
        <f>F110/D110</f>
        <v>0.347399212360591</v>
      </c>
      <c r="I110" s="154">
        <v>0.188177655</v>
      </c>
      <c r="J110" s="109">
        <f>I110*E110</f>
        <v>3318.19868924115</v>
      </c>
      <c r="K110" s="74">
        <f>I110/D110</f>
        <v>0.188177655</v>
      </c>
      <c r="L110" s="110">
        <f>F110+I110</f>
        <v>0.535576867360591</v>
      </c>
      <c r="M110" s="111">
        <f>G110+J110</f>
        <v>9444.00364253553</v>
      </c>
      <c r="N110" s="112">
        <f>H110+K110</f>
        <v>0.535576867360591</v>
      </c>
      <c r="P110" s="116"/>
    </row>
    <row r="111" ht="13.8" customHeight="1" spans="1:15">
      <c r="A111" s="126" t="s">
        <v>199</v>
      </c>
      <c r="B111" s="126"/>
      <c r="C111" s="62"/>
      <c r="D111" s="63"/>
      <c r="E111" s="63"/>
      <c r="F111" s="127"/>
      <c r="G111" s="128"/>
      <c r="H111" s="129"/>
      <c r="I111" s="128"/>
      <c r="J111" s="155">
        <f>ROUND(J109+J102+J97+J95+J88+J72+J62+J58+J52+J50+J45+J41+J23+J20,1)</f>
        <v>73212.4</v>
      </c>
      <c r="K111" s="129"/>
      <c r="L111" s="128"/>
      <c r="M111" s="155">
        <f>ROUND(M109+M102+M97+M95+M88+M72+M62+M58+M52+M50+M45+M41+M23+M20,1)</f>
        <v>208371.5</v>
      </c>
      <c r="N111" s="129"/>
      <c r="O111" s="156"/>
    </row>
    <row r="112" ht="15.75" spans="1:14">
      <c r="A112" s="130"/>
      <c r="B112" s="130"/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</row>
    <row r="113" s="38" customFormat="1" ht="15.75" customHeight="1" spans="1:16384">
      <c r="A113" s="131" t="s">
        <v>200</v>
      </c>
      <c r="B113" s="131"/>
      <c r="C113" s="132">
        <v>389060</v>
      </c>
      <c r="D113" s="132"/>
      <c r="E113" s="133"/>
      <c r="F113" s="134"/>
      <c r="G113" s="134"/>
      <c r="H113" s="134"/>
      <c r="I113" s="134"/>
      <c r="J113" s="157" t="s">
        <v>201</v>
      </c>
      <c r="K113" s="157"/>
      <c r="L113" s="157"/>
      <c r="M113" s="157"/>
      <c r="N113" s="157"/>
      <c r="O113" s="37"/>
      <c r="P113" s="37"/>
      <c r="Q113" s="37"/>
      <c r="R113" s="121"/>
      <c r="S113" s="1"/>
      <c r="T113" s="1"/>
      <c r="XFC113" s="1"/>
      <c r="XFD113" s="1"/>
    </row>
    <row r="114" s="38" customFormat="1" ht="16.5" customHeight="1" spans="1:16384">
      <c r="A114" s="135"/>
      <c r="B114" s="135"/>
      <c r="C114" s="136"/>
      <c r="D114" s="136"/>
      <c r="E114" s="136"/>
      <c r="F114" s="137" t="str">
        <f>I18</f>
        <v>MEDIÇÃO 03</v>
      </c>
      <c r="G114" s="137"/>
      <c r="H114" s="138">
        <f>J111/C113</f>
        <v>0.188177658972909</v>
      </c>
      <c r="I114" s="138"/>
      <c r="J114" s="158" t="str">
        <f>I18</f>
        <v>MEDIÇÃO 03</v>
      </c>
      <c r="K114" s="158"/>
      <c r="L114" s="159">
        <f>J111</f>
        <v>73212.4</v>
      </c>
      <c r="M114" s="159"/>
      <c r="N114" s="159"/>
      <c r="O114" s="160"/>
      <c r="P114" s="37"/>
      <c r="Q114" s="37"/>
      <c r="R114" s="121"/>
      <c r="S114" s="1"/>
      <c r="T114" s="1"/>
      <c r="XFC114" s="1"/>
      <c r="XFD114" s="1"/>
    </row>
    <row r="115" s="38" customFormat="1" ht="13.8" customHeight="1" spans="1:16384">
      <c r="A115" s="139" t="s">
        <v>202</v>
      </c>
      <c r="B115" s="139"/>
      <c r="C115" s="139"/>
      <c r="D115" s="139"/>
      <c r="E115" s="140"/>
      <c r="F115" s="141" t="s">
        <v>203</v>
      </c>
      <c r="G115" s="141"/>
      <c r="H115" s="142">
        <f>L115/C113</f>
        <v>0.535576774790521</v>
      </c>
      <c r="I115" s="142"/>
      <c r="J115" s="161" t="s">
        <v>204</v>
      </c>
      <c r="K115" s="161"/>
      <c r="L115" s="162">
        <f>M111</f>
        <v>208371.5</v>
      </c>
      <c r="M115" s="162"/>
      <c r="N115" s="162"/>
      <c r="O115" s="37">
        <v>135159.1</v>
      </c>
      <c r="P115" s="37"/>
      <c r="Q115" s="37"/>
      <c r="R115" s="121"/>
      <c r="S115" s="1"/>
      <c r="T115" s="1"/>
      <c r="XFC115" s="1"/>
      <c r="XFD115" s="1"/>
    </row>
    <row r="116" ht="13.8" customHeight="1" spans="1:18">
      <c r="A116" s="139"/>
      <c r="B116" s="139"/>
      <c r="C116" s="139"/>
      <c r="D116" s="139"/>
      <c r="E116" s="140"/>
      <c r="F116" s="143" t="s">
        <v>205</v>
      </c>
      <c r="G116" s="143"/>
      <c r="H116" s="144">
        <f>100%-H115</f>
        <v>0.464423225209479</v>
      </c>
      <c r="I116" s="144"/>
      <c r="J116" s="163" t="s">
        <v>206</v>
      </c>
      <c r="K116" s="163"/>
      <c r="L116" s="164">
        <f>C113-L115</f>
        <v>180688.5</v>
      </c>
      <c r="M116" s="164"/>
      <c r="N116" s="164"/>
      <c r="O116" s="37"/>
      <c r="P116" s="37"/>
      <c r="Q116" s="37"/>
      <c r="R116" s="121"/>
    </row>
    <row r="117" spans="1:14">
      <c r="A117" s="139"/>
      <c r="B117" s="139"/>
      <c r="C117" s="139"/>
      <c r="D117" s="139"/>
      <c r="E117" s="140"/>
      <c r="F117" s="145"/>
      <c r="G117" s="146"/>
      <c r="H117" s="146"/>
      <c r="I117" s="165"/>
      <c r="J117" s="166"/>
      <c r="K117" s="167"/>
      <c r="L117" s="168"/>
      <c r="M117" s="169"/>
      <c r="N117" s="168"/>
    </row>
    <row r="118" spans="1:16">
      <c r="A118" s="147"/>
      <c r="B118" s="34" t="s">
        <v>207</v>
      </c>
      <c r="C118" s="148"/>
      <c r="D118" s="148"/>
      <c r="E118" s="148"/>
      <c r="F118" s="148"/>
      <c r="G118" s="148"/>
      <c r="I118" s="149"/>
      <c r="J118" s="170"/>
      <c r="K118" s="147"/>
      <c r="L118" s="147"/>
      <c r="M118" s="147"/>
      <c r="N118" s="147"/>
      <c r="P118" s="106"/>
    </row>
    <row r="119" spans="1:16">
      <c r="A119" s="147"/>
      <c r="B119" s="33" t="s">
        <v>208</v>
      </c>
      <c r="C119" s="34"/>
      <c r="D119" s="149"/>
      <c r="F119" s="147"/>
      <c r="G119" s="147"/>
      <c r="I119" s="149"/>
      <c r="J119" s="171"/>
      <c r="K119" s="147"/>
      <c r="L119" s="147"/>
      <c r="M119" s="147"/>
      <c r="N119" s="147"/>
      <c r="P119" s="106"/>
    </row>
    <row r="120" spans="1:16">
      <c r="A120" s="147"/>
      <c r="B120" s="33" t="s">
        <v>209</v>
      </c>
      <c r="C120" s="33"/>
      <c r="D120" s="149"/>
      <c r="F120" s="147"/>
      <c r="G120" s="147"/>
      <c r="I120" s="149"/>
      <c r="J120" s="147"/>
      <c r="K120" s="147"/>
      <c r="L120" s="147"/>
      <c r="M120" s="147"/>
      <c r="N120" s="147"/>
      <c r="P120" s="106"/>
    </row>
    <row r="121" spans="1:16">
      <c r="A121" s="147"/>
      <c r="B121" s="33" t="s">
        <v>210</v>
      </c>
      <c r="C121" s="33"/>
      <c r="D121" s="149"/>
      <c r="F121" s="147"/>
      <c r="G121" s="147"/>
      <c r="I121" s="149"/>
      <c r="J121" s="147"/>
      <c r="K121" s="147"/>
      <c r="L121" s="147"/>
      <c r="M121" s="147"/>
      <c r="N121" s="147"/>
      <c r="O121" s="172"/>
      <c r="P121" s="106"/>
    </row>
    <row r="122" spans="2:15">
      <c r="B122" s="33" t="s">
        <v>211</v>
      </c>
      <c r="C122" s="33"/>
      <c r="D122" s="150"/>
      <c r="F122" s="1"/>
      <c r="H122" s="151"/>
      <c r="I122" s="150"/>
      <c r="O122" s="115"/>
    </row>
    <row r="123" spans="2:9">
      <c r="B123" s="150"/>
      <c r="C123" s="33"/>
      <c r="D123" s="150"/>
      <c r="F123" s="1"/>
      <c r="I123" s="150"/>
    </row>
    <row r="124" spans="9:9">
      <c r="I124" s="150"/>
    </row>
    <row r="125" s="38" customFormat="1" ht="18.75" spans="1:16384">
      <c r="A125" s="1"/>
      <c r="B125" s="1"/>
      <c r="C125" s="1"/>
      <c r="D125" s="1"/>
      <c r="E125" s="1"/>
      <c r="F125" s="1"/>
      <c r="G125" s="1"/>
      <c r="H125" s="1"/>
      <c r="I125" s="40"/>
      <c r="J125" s="1"/>
      <c r="K125" s="1"/>
      <c r="L125" s="1"/>
      <c r="M125" s="1"/>
      <c r="N125" s="1"/>
      <c r="O125" s="152"/>
      <c r="P125" s="1"/>
      <c r="Q125" s="1"/>
      <c r="R125" s="1"/>
      <c r="S125" s="1"/>
      <c r="T125" s="1"/>
      <c r="XFC125" s="1"/>
      <c r="XFD125" s="1"/>
    </row>
    <row r="126" ht="18.75" spans="2:4">
      <c r="B126" s="1"/>
      <c r="D126" s="152"/>
    </row>
    <row r="127" spans="2:2">
      <c r="B127" s="1"/>
    </row>
    <row r="128" spans="2:2">
      <c r="B128" s="1"/>
    </row>
    <row r="129" s="39" customFormat="1" spans="1:16384">
      <c r="A129" s="1"/>
      <c r="B129" s="1"/>
      <c r="C129" s="1"/>
      <c r="D129" s="1"/>
      <c r="E129" s="1"/>
      <c r="F129" s="1"/>
      <c r="G129" s="1"/>
      <c r="H129" s="1"/>
      <c r="I129" s="40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spans="2:2">
      <c r="B130" s="1"/>
    </row>
    <row r="131" spans="2:2">
      <c r="B131" s="1"/>
    </row>
    <row r="132" spans="2:2">
      <c r="B132" s="1"/>
    </row>
    <row r="133" spans="2:2">
      <c r="B133" s="1"/>
    </row>
    <row r="134" spans="2:2">
      <c r="B134" s="1"/>
    </row>
    <row r="135" spans="2:2">
      <c r="B135" s="1"/>
    </row>
    <row r="136" spans="2:2">
      <c r="B136" s="1"/>
    </row>
    <row r="137" spans="2:2">
      <c r="B137" s="1"/>
    </row>
    <row r="138" spans="2:2">
      <c r="B138" s="1"/>
    </row>
    <row r="139" s="38" customFormat="1" spans="1:16384">
      <c r="A139" s="1"/>
      <c r="B139" s="37"/>
      <c r="C139" s="1"/>
      <c r="D139" s="1"/>
      <c r="E139" s="1"/>
      <c r="F139" s="1"/>
      <c r="G139" s="1"/>
      <c r="H139" s="1"/>
      <c r="I139" s="40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38" customFormat="1" spans="1:16384">
      <c r="A146" s="1"/>
      <c r="B146" s="37"/>
      <c r="C146" s="1"/>
      <c r="D146" s="1"/>
      <c r="E146" s="1"/>
      <c r="F146" s="1"/>
      <c r="G146" s="1"/>
      <c r="H146" s="1"/>
      <c r="I146" s="40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37" customFormat="1" spans="1:16384">
      <c r="A152" s="1"/>
      <c r="C152" s="1"/>
      <c r="D152" s="1"/>
      <c r="E152" s="1"/>
      <c r="F152" s="1"/>
      <c r="G152" s="1"/>
      <c r="H152" s="1"/>
      <c r="I152" s="40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37" customFormat="1" spans="1:16384">
      <c r="A153" s="1"/>
      <c r="C153" s="1"/>
      <c r="D153" s="1"/>
      <c r="E153" s="1"/>
      <c r="F153" s="1"/>
      <c r="G153" s="1"/>
      <c r="H153" s="1"/>
      <c r="I153" s="40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37" customFormat="1" spans="1:16384">
      <c r="A154" s="1"/>
      <c r="C154" s="1"/>
      <c r="D154" s="1"/>
      <c r="E154" s="1"/>
      <c r="F154" s="1"/>
      <c r="G154" s="1"/>
      <c r="H154" s="1"/>
      <c r="I154" s="40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37" customFormat="1" spans="1:16384">
      <c r="A155" s="1"/>
      <c r="C155" s="1"/>
      <c r="D155" s="1"/>
      <c r="E155" s="1"/>
      <c r="F155" s="1"/>
      <c r="G155" s="1"/>
      <c r="H155" s="1"/>
      <c r="I155" s="40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spans="16383:16384">
      <c r="XFC289" s="38"/>
      <c r="XFD289" s="38"/>
    </row>
    <row r="290" spans="16383:16384">
      <c r="XFC290" s="38"/>
      <c r="XFD290" s="38"/>
    </row>
    <row r="291" spans="16383:16384">
      <c r="XFC291" s="38"/>
      <c r="XFD291" s="38"/>
    </row>
    <row r="293" spans="16383:16384">
      <c r="XFC293" s="38"/>
      <c r="XFD293" s="38"/>
    </row>
    <row r="294" spans="16383:16384">
      <c r="XFC294" s="38"/>
      <c r="XFD294" s="38"/>
    </row>
    <row r="295" spans="16383:16384">
      <c r="XFC295" s="38"/>
      <c r="XFD295" s="38"/>
    </row>
    <row r="296" spans="16383:16384">
      <c r="XFC296" s="38"/>
      <c r="XFD296" s="38"/>
    </row>
    <row r="298" spans="16383:16384">
      <c r="XFC298" s="38"/>
      <c r="XFD298" s="38"/>
    </row>
    <row r="300" spans="16383:16384">
      <c r="XFC300" s="38"/>
      <c r="XFD300" s="38"/>
    </row>
    <row r="301" spans="16383:16384">
      <c r="XFC301" s="38"/>
      <c r="XFD301" s="38"/>
    </row>
    <row r="304" spans="16383:16384">
      <c r="XFC304" s="38"/>
      <c r="XFD304" s="38"/>
    </row>
    <row r="305" spans="16383:16384">
      <c r="XFC305" s="38"/>
      <c r="XFD305" s="38"/>
    </row>
    <row r="307" spans="16383:16384">
      <c r="XFC307" s="38"/>
      <c r="XFD307" s="38"/>
    </row>
    <row r="308" spans="16383:16384">
      <c r="XFC308" s="38"/>
      <c r="XFD308" s="38"/>
    </row>
    <row r="309" spans="16383:16384">
      <c r="XFC309" s="38"/>
      <c r="XFD309" s="38"/>
    </row>
    <row r="310" spans="16383:16384">
      <c r="XFC310" s="38"/>
      <c r="XFD310" s="38"/>
    </row>
    <row r="313" spans="16383:16384">
      <c r="XFC313" s="38"/>
      <c r="XFD313" s="38"/>
    </row>
    <row r="314" spans="16383:16384">
      <c r="XFC314" s="38"/>
      <c r="XFD314" s="38"/>
    </row>
    <row r="315" spans="16383:16384">
      <c r="XFC315" s="38"/>
      <c r="XFD315" s="38"/>
    </row>
    <row r="325" spans="16383:16384">
      <c r="XFC325" s="38"/>
      <c r="XFD325" s="38"/>
    </row>
    <row r="329" spans="16383:16384">
      <c r="XFC329" s="39"/>
      <c r="XFD329" s="39"/>
    </row>
    <row r="339" spans="16383:16384">
      <c r="XFC339" s="38"/>
      <c r="XFD339" s="38"/>
    </row>
    <row r="346" spans="16383:16384">
      <c r="XFC346" s="38"/>
      <c r="XFD346" s="38"/>
    </row>
    <row r="352" spans="16383:16384">
      <c r="XFC352" s="37"/>
      <c r="XFD352" s="37"/>
    </row>
    <row r="353" spans="16383:16384">
      <c r="XFC353" s="37"/>
      <c r="XFD353" s="37"/>
    </row>
    <row r="354" spans="16383:16384">
      <c r="XFC354" s="37"/>
      <c r="XFD354" s="37"/>
    </row>
    <row r="355" spans="16383:16384">
      <c r="XFC355" s="37"/>
      <c r="XFD355" s="37"/>
    </row>
  </sheetData>
  <mergeCells count="48"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F115:G115"/>
    <mergeCell ref="H115:I115"/>
    <mergeCell ref="J115:K115"/>
    <mergeCell ref="L115:N115"/>
    <mergeCell ref="F116:G116"/>
    <mergeCell ref="H116:I116"/>
    <mergeCell ref="J116:K116"/>
    <mergeCell ref="L116:N116"/>
    <mergeCell ref="A18:A19"/>
    <mergeCell ref="B18:B19"/>
    <mergeCell ref="C18:C19"/>
    <mergeCell ref="D18:D19"/>
    <mergeCell ref="E18:E19"/>
    <mergeCell ref="A1:N11"/>
    <mergeCell ref="A12:J13"/>
    <mergeCell ref="K12:N13"/>
    <mergeCell ref="A14:C15"/>
    <mergeCell ref="D14:E15"/>
    <mergeCell ref="F14:G15"/>
    <mergeCell ref="H14:J15"/>
    <mergeCell ref="A115:D117"/>
  </mergeCells>
  <conditionalFormatting sqref="N20:N110">
    <cfRule type="cellIs" dxfId="0" priority="2" operator="equal">
      <formula>1</formula>
    </cfRule>
    <cfRule type="cellIs" dxfId="0" priority="3" operator="between">
      <formula>0.9</formula>
      <formula>1</formula>
    </cfRule>
    <cfRule type="cellIs" dxfId="1" priority="4" operator="greaterThan">
      <formula>1</formula>
    </cfRule>
  </conditionalFormatting>
  <printOptions horizontalCentered="1"/>
  <pageMargins left="0.511805555555556" right="0.511805555555556" top="0.483333333333333" bottom="0.704166666666667" header="0.511811023622047" footer="0.0375"/>
  <pageSetup paperSize="9" fitToHeight="0" orientation="landscape" horizontalDpi="300" verticalDpi="300"/>
  <headerFoot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"/>
  <sheetViews>
    <sheetView tabSelected="1" view="pageBreakPreview" zoomScale="120" zoomScalePageLayoutView="120" zoomScaleNormal="100" topLeftCell="A90" workbookViewId="0">
      <selection activeCell="C99" sqref="C99"/>
    </sheetView>
  </sheetViews>
  <sheetFormatPr defaultColWidth="8.67619047619048" defaultRowHeight="15" outlineLevelCol="4"/>
  <cols>
    <col min="1" max="1" width="3.28571428571429" style="1" customWidth="1"/>
    <col min="2" max="2" width="7.85714285714286" style="1" customWidth="1"/>
    <col min="3" max="3" width="90.2857142857143" style="1" customWidth="1"/>
    <col min="4" max="4" width="9.69523809523809" style="1" customWidth="1"/>
    <col min="5" max="5" width="13.7142857142857" style="1" customWidth="1"/>
    <col min="6" max="6" width="11.1238095238095" style="1" customWidth="1"/>
    <col min="16381" max="16384" width="11.5333333333333" style="1" customWidth="1"/>
  </cols>
  <sheetData>
    <row r="1" ht="15.75"/>
    <row r="2" customHeight="1" spans="1:5">
      <c r="A2" s="2"/>
      <c r="B2" s="3" t="s">
        <v>212</v>
      </c>
      <c r="C2" s="3"/>
      <c r="D2" s="3"/>
      <c r="E2" s="3"/>
    </row>
    <row r="3" ht="15.75" spans="2:5">
      <c r="B3" s="3"/>
      <c r="C3" s="3"/>
      <c r="D3" s="3"/>
      <c r="E3" s="3"/>
    </row>
    <row r="4" ht="15.75" spans="2:5">
      <c r="B4" s="3"/>
      <c r="C4" s="3"/>
      <c r="D4" s="3"/>
      <c r="E4" s="3"/>
    </row>
    <row r="5" ht="15.75" spans="2:5">
      <c r="B5" s="3"/>
      <c r="C5" s="3"/>
      <c r="D5" s="3"/>
      <c r="E5" s="3"/>
    </row>
    <row r="6" ht="15.75" spans="2:5">
      <c r="B6" s="3"/>
      <c r="C6" s="3"/>
      <c r="D6" s="3"/>
      <c r="E6" s="3"/>
    </row>
    <row r="7" ht="23.6" customHeight="1" spans="2:5">
      <c r="B7" s="3"/>
      <c r="C7" s="3"/>
      <c r="D7" s="3"/>
      <c r="E7" s="3"/>
    </row>
    <row r="8" ht="15.75" customHeight="1" spans="2:5">
      <c r="B8" s="4" t="s">
        <v>213</v>
      </c>
      <c r="C8" s="4"/>
      <c r="D8" s="4"/>
      <c r="E8" s="4"/>
    </row>
    <row r="9" customHeight="1" spans="2:5">
      <c r="B9" s="5" t="s">
        <v>214</v>
      </c>
      <c r="C9" s="5"/>
      <c r="D9" s="6" t="s">
        <v>2</v>
      </c>
      <c r="E9" s="6"/>
    </row>
    <row r="10" customHeight="1" spans="2:5">
      <c r="B10" s="5" t="s">
        <v>215</v>
      </c>
      <c r="C10" s="5"/>
      <c r="D10" s="6"/>
      <c r="E10" s="6"/>
    </row>
    <row r="11" ht="16.5" spans="2:5">
      <c r="B11" s="7" t="s">
        <v>17</v>
      </c>
      <c r="C11" s="8" t="s">
        <v>216</v>
      </c>
      <c r="D11" s="8" t="s">
        <v>217</v>
      </c>
      <c r="E11" s="9" t="s">
        <v>20</v>
      </c>
    </row>
    <row r="12" ht="15.75" customHeight="1" spans="2:5">
      <c r="B12" s="10">
        <v>2</v>
      </c>
      <c r="C12" s="11" t="str">
        <f>VLOOKUP(B12,'MEDIÇÃO 3'!$A$20:$C$111,2,0)</f>
        <v>SERVIÇOS PRELIMINARES</v>
      </c>
      <c r="D12" s="12"/>
      <c r="E12" s="13"/>
    </row>
    <row r="13" ht="15.75" customHeight="1" spans="2:5">
      <c r="B13" s="14"/>
      <c r="C13" s="15" t="s">
        <v>45</v>
      </c>
      <c r="D13" s="16" t="s">
        <v>46</v>
      </c>
      <c r="E13" s="17">
        <v>120</v>
      </c>
    </row>
    <row r="14" customHeight="1" spans="2:5">
      <c r="B14" s="18" t="s">
        <v>218</v>
      </c>
      <c r="C14" s="18"/>
      <c r="D14" s="19">
        <v>120</v>
      </c>
      <c r="E14" s="17"/>
    </row>
    <row r="15" ht="15.75" customHeight="1" spans="2:5">
      <c r="B15" s="14" t="s">
        <v>68</v>
      </c>
      <c r="C15" s="15" t="str">
        <f>VLOOKUP(B15,'MEDIÇÃO 3'!$A$20:$C$111,2,0)</f>
        <v>Remoção de forro de gesso, de forma manual, sem reaproveitamento</v>
      </c>
      <c r="D15" s="20" t="str">
        <f>VLOOKUP(B15,'MEDIÇÃO 3'!$A$20:$C$98,3,0)</f>
        <v>m2</v>
      </c>
      <c r="E15" s="21">
        <f>SUM(D16:D16)</f>
        <v>175</v>
      </c>
    </row>
    <row r="16" customHeight="1" spans="2:5">
      <c r="B16" s="18" t="s">
        <v>219</v>
      </c>
      <c r="C16" s="18"/>
      <c r="D16" s="19">
        <v>175</v>
      </c>
      <c r="E16" s="21"/>
    </row>
    <row r="17" ht="16.5" spans="2:5">
      <c r="B17" s="18"/>
      <c r="C17" s="18"/>
      <c r="D17" s="18"/>
      <c r="E17" s="18"/>
    </row>
    <row r="18" ht="15.75" customHeight="1" spans="2:5">
      <c r="B18" s="10">
        <v>3</v>
      </c>
      <c r="C18" s="11" t="str">
        <f>VLOOKUP(B18,'MEDIÇÃO 3'!$A$20:$C$111,2,0)</f>
        <v>PAREDES E PAINÉIS</v>
      </c>
      <c r="D18" s="12"/>
      <c r="E18" s="13"/>
    </row>
    <row r="19" ht="32.25" spans="2:5">
      <c r="B19" s="14" t="s">
        <v>73</v>
      </c>
      <c r="C19" s="15" t="str">
        <f>VLOOKUP(B19,'MEDIÇÃO 3'!$A$20:$C$111,2,0)</f>
        <v>Verga/contraverga reta de concreto armado 10 x 5 cm, Fck = 15 MPa, inclusive forma, armação e desforma</v>
      </c>
      <c r="D19" s="16" t="str">
        <f>VLOOKUP(B19,'MEDIÇÃO 3'!$A$20:$C$98,3,0)</f>
        <v>m</v>
      </c>
      <c r="E19" s="17">
        <f>SUM(D20)</f>
        <v>3.8</v>
      </c>
    </row>
    <row r="20" ht="15.75" spans="2:5">
      <c r="B20" s="22" t="s">
        <v>220</v>
      </c>
      <c r="C20" s="22"/>
      <c r="D20" s="23">
        <v>3.8</v>
      </c>
      <c r="E20" s="17"/>
    </row>
    <row r="21" ht="31.5" spans="2:5">
      <c r="B21" s="14" t="s">
        <v>75</v>
      </c>
      <c r="C21" s="15" t="str">
        <f>VLOOKUP(B21,'MEDIÇÃO 3'!$A$20:$C$111,2,0)</f>
        <v>Parede com placas de gesso acartonado (DRYWALL), para uso interno, com duas faces simples e estrutura metálica com guias duplas, com vãos.</v>
      </c>
      <c r="D21" s="20" t="str">
        <f>VLOOKUP(B21,'MEDIÇÃO 3'!$A$20:$C$98,3,0)</f>
        <v>m2</v>
      </c>
      <c r="E21" s="21">
        <f>SUM(D22)</f>
        <v>8.6</v>
      </c>
    </row>
    <row r="22" ht="15.75" spans="2:5">
      <c r="B22" s="22" t="s">
        <v>221</v>
      </c>
      <c r="C22" s="22"/>
      <c r="D22" s="20">
        <v>8.6</v>
      </c>
      <c r="E22" s="21"/>
    </row>
    <row r="23" ht="15.75" customHeight="1" spans="2:5">
      <c r="B23" s="18"/>
      <c r="C23" s="18"/>
      <c r="D23" s="18"/>
      <c r="E23" s="18"/>
    </row>
    <row r="24" ht="16.5" spans="2:5">
      <c r="B24" s="10">
        <v>4</v>
      </c>
      <c r="C24" s="11" t="str">
        <f>VLOOKUP(B24,'MEDIÇÃO 3'!$A$20:$C$111,2,0)</f>
        <v>ESQUADRIAS DE MADEIRA</v>
      </c>
      <c r="D24" s="12"/>
      <c r="E24" s="13"/>
    </row>
    <row r="25" ht="32.25" spans="2:5">
      <c r="B25" s="14" t="s">
        <v>78</v>
      </c>
      <c r="C25" s="15" t="str">
        <f>VLOOKUP(B25,'MEDIÇÃO 3'!$A$20:$C$111,2,0)</f>
        <v>Marco de madeira de lei de 1ª (Peroba, Ipê, Angelim Pedra ou equivalente) com 15x3 cm de batente, nas dimensões de 0.80 x 2.10 m</v>
      </c>
      <c r="D25" s="16" t="str">
        <f>VLOOKUP(B25,'MEDIÇÃO 3'!$A$20:$C$98,3,0)</f>
        <v>und</v>
      </c>
      <c r="E25" s="17">
        <f>SUM(D26:D26)</f>
        <v>2</v>
      </c>
    </row>
    <row r="26" customHeight="1" spans="2:5">
      <c r="B26" s="18" t="s">
        <v>222</v>
      </c>
      <c r="C26" s="18"/>
      <c r="D26" s="19">
        <v>2</v>
      </c>
      <c r="E26" s="17"/>
    </row>
    <row r="27" ht="47.25" spans="2:5">
      <c r="B27" s="14" t="s">
        <v>80</v>
      </c>
      <c r="C27" s="15" t="str">
        <f>VLOOKUP(B27,'MEDIÇÃO 3'!$A$20:$C$111,2,0)</f>
        <v>Recolocação de porta em madeira de lei tipo angelim pedra ou equiv.c/enchimento em madeira 1a.qualidade esp. 30mm p/ pintura, inclusive alizares, dobradiças e fechadura externa em latão cromado LaFonte ou equiv., exclusive marco e porta, nas dim.: 0.80 x 2.10 m</v>
      </c>
      <c r="D27" s="20" t="str">
        <f>VLOOKUP(B27,'MEDIÇÃO 3'!$A$20:$C$98,3,0)</f>
        <v>und.</v>
      </c>
      <c r="E27" s="21">
        <f>SUM(D28:D28)</f>
        <v>3</v>
      </c>
    </row>
    <row r="28" customHeight="1" spans="2:5">
      <c r="B28" s="18" t="s">
        <v>223</v>
      </c>
      <c r="C28" s="18"/>
      <c r="D28" s="19">
        <v>3</v>
      </c>
      <c r="E28" s="21"/>
    </row>
    <row r="29" ht="16.5" spans="2:5">
      <c r="B29" s="18"/>
      <c r="C29" s="18"/>
      <c r="D29" s="18"/>
      <c r="E29" s="18"/>
    </row>
    <row r="30" ht="16.5" spans="2:5">
      <c r="B30" s="10">
        <v>5</v>
      </c>
      <c r="C30" s="24" t="s">
        <v>87</v>
      </c>
      <c r="D30" s="24"/>
      <c r="E30" s="24"/>
    </row>
    <row r="31" ht="15.75" spans="2:5">
      <c r="B31" s="14" t="s">
        <v>88</v>
      </c>
      <c r="C31" s="15" t="s">
        <v>89</v>
      </c>
      <c r="D31" s="20" t="str">
        <f>VLOOKUP(B31,'MEDIÇÃO 3'!$A$20:$C$98,3,0)</f>
        <v>m2</v>
      </c>
      <c r="E31" s="25">
        <v>1.25</v>
      </c>
    </row>
    <row r="32" customHeight="1" spans="2:5">
      <c r="B32" s="26" t="s">
        <v>224</v>
      </c>
      <c r="C32" s="26"/>
      <c r="D32" s="19">
        <v>1.25</v>
      </c>
      <c r="E32" s="25"/>
    </row>
    <row r="33" ht="16.5" spans="2:5">
      <c r="B33" s="25"/>
      <c r="C33" s="25"/>
      <c r="D33" s="25"/>
      <c r="E33" s="25"/>
    </row>
    <row r="34" ht="16.5" spans="2:5">
      <c r="B34" s="10">
        <v>6</v>
      </c>
      <c r="C34" s="11" t="str">
        <f>VLOOKUP(B34,'MEDIÇÃO 3'!$A$20:$C$111,2,0)</f>
        <v>REVESTIMENTOS</v>
      </c>
      <c r="D34" s="12"/>
      <c r="E34" s="13"/>
    </row>
    <row r="35" ht="32.25" spans="2:5">
      <c r="B35" s="14" t="s">
        <v>97</v>
      </c>
      <c r="C35" s="15" t="str">
        <f>VLOOKUP(B35,'MEDIÇÃO 3'!$A$20:$C$111,2,0)</f>
        <v>Azulejo branco 15 x 15 cm, juntas a prumo, assentado com argamassa de cimento colante, inclusive rejuntamento com cimento branco, marcas de referência Eliane, Cecrisa ou Portobello</v>
      </c>
      <c r="D35" s="16" t="str">
        <f>VLOOKUP(B35,'MEDIÇÃO 3'!$A$20:$C$98,3,0)</f>
        <v>m2</v>
      </c>
      <c r="E35" s="17">
        <f>D36</f>
        <v>16.85</v>
      </c>
    </row>
    <row r="36" customHeight="1" spans="2:5">
      <c r="B36" s="18" t="s">
        <v>225</v>
      </c>
      <c r="C36" s="18"/>
      <c r="D36" s="19">
        <v>16.85</v>
      </c>
      <c r="E36" s="17"/>
    </row>
    <row r="37" ht="16.5" spans="2:5">
      <c r="B37" s="18"/>
      <c r="C37" s="18"/>
      <c r="D37" s="18"/>
      <c r="E37" s="18"/>
    </row>
    <row r="38" ht="16.5" spans="2:5">
      <c r="B38" s="10" t="s">
        <v>101</v>
      </c>
      <c r="C38" s="11" t="str">
        <f>VLOOKUP(B38,'MEDIÇÃO 3'!$A$20:$C$111,2,0)</f>
        <v>PISO</v>
      </c>
      <c r="D38" s="12"/>
      <c r="E38" s="13"/>
    </row>
    <row r="39" ht="31.5" spans="2:5">
      <c r="B39" s="14" t="s">
        <v>103</v>
      </c>
      <c r="C39" s="15" t="str">
        <f>VLOOKUP(B39,'MEDIÇÃO 3'!$A$20:$C$111,2,0)</f>
        <v>Piso cimentado liso com 1.5 cm de espessura, de argamassa de cimento e areia no traço 1:3 e juntas plásticas em quadros de 1 m</v>
      </c>
      <c r="D39" s="16" t="str">
        <f>VLOOKUP(B39,'MEDIÇÃO 3'!$A$20:$C$98,3,0)</f>
        <v>m2</v>
      </c>
      <c r="E39" s="19">
        <f>D40</f>
        <v>109.3</v>
      </c>
    </row>
    <row r="40" customHeight="1" spans="2:5">
      <c r="B40" s="18" t="s">
        <v>226</v>
      </c>
      <c r="C40" s="18"/>
      <c r="D40" s="19">
        <v>109.3</v>
      </c>
      <c r="E40" s="19"/>
    </row>
    <row r="41" customHeight="1" spans="2:5">
      <c r="B41" s="14" t="s">
        <v>105</v>
      </c>
      <c r="C41" s="27" t="s">
        <v>106</v>
      </c>
      <c r="D41" s="16" t="str">
        <f>VLOOKUP(B41,'MEDIÇÃO 3'!$A$20:$C$98,3,0)</f>
        <v>m2</v>
      </c>
      <c r="E41" s="19">
        <v>76.63</v>
      </c>
    </row>
    <row r="42" customHeight="1" spans="2:5">
      <c r="B42" s="28" t="s">
        <v>227</v>
      </c>
      <c r="C42" s="28"/>
      <c r="D42" s="19">
        <v>76.63</v>
      </c>
      <c r="E42" s="19"/>
    </row>
    <row r="43" customHeight="1" spans="2:5">
      <c r="B43" s="14" t="s">
        <v>107</v>
      </c>
      <c r="C43" s="27" t="s">
        <v>108</v>
      </c>
      <c r="D43" s="19" t="s">
        <v>46</v>
      </c>
      <c r="E43" s="19">
        <f>D44</f>
        <v>48.8</v>
      </c>
    </row>
    <row r="44" customHeight="1" spans="2:5">
      <c r="B44" s="28" t="s">
        <v>228</v>
      </c>
      <c r="C44" s="28"/>
      <c r="D44" s="19">
        <v>48.8</v>
      </c>
      <c r="E44" s="19"/>
    </row>
    <row r="45" ht="16.5" spans="2:5">
      <c r="B45" s="18"/>
      <c r="C45" s="18"/>
      <c r="D45" s="18"/>
      <c r="E45" s="18"/>
    </row>
    <row r="46" ht="16.5" spans="2:5">
      <c r="B46" s="10">
        <v>8</v>
      </c>
      <c r="C46" s="11" t="str">
        <f>VLOOKUP(B46,'MEDIÇÃO 3'!$A$20:$C$111,2,0)</f>
        <v>INSTALAÇÕES HIDRO SANITÁRIAS</v>
      </c>
      <c r="D46" s="12"/>
      <c r="E46" s="13"/>
    </row>
    <row r="47" ht="16.5" spans="2:5">
      <c r="B47" s="10" t="s">
        <v>110</v>
      </c>
      <c r="C47" s="11" t="str">
        <f>VLOOKUP(B47,'MEDIÇÃO 3'!$A$20:$C$111,2,0)</f>
        <v>APARELHOS HIDROSSANITÁRIOS</v>
      </c>
      <c r="D47" s="12"/>
      <c r="E47" s="13"/>
    </row>
    <row r="48" ht="31.5" spans="2:5">
      <c r="B48" s="14" t="s">
        <v>110</v>
      </c>
      <c r="C48" s="27" t="s">
        <v>112</v>
      </c>
      <c r="D48" s="16" t="s">
        <v>51</v>
      </c>
      <c r="E48" s="19">
        <f>D49</f>
        <v>2</v>
      </c>
    </row>
    <row r="49" customHeight="1" spans="2:5">
      <c r="B49" s="18" t="s">
        <v>229</v>
      </c>
      <c r="C49" s="18"/>
      <c r="D49" s="19">
        <v>2</v>
      </c>
      <c r="E49" s="19"/>
    </row>
    <row r="50" ht="15.75" spans="2:5">
      <c r="B50" s="14" t="s">
        <v>113</v>
      </c>
      <c r="C50" s="27" t="s">
        <v>114</v>
      </c>
      <c r="D50" s="16" t="s">
        <v>230</v>
      </c>
      <c r="E50" s="19">
        <f>D51</f>
        <v>2.35</v>
      </c>
    </row>
    <row r="51" customHeight="1" spans="2:5">
      <c r="B51" s="26" t="s">
        <v>231</v>
      </c>
      <c r="C51" s="26"/>
      <c r="D51" s="19">
        <v>2.35</v>
      </c>
      <c r="E51" s="19"/>
    </row>
    <row r="52" ht="16.5" spans="2:5">
      <c r="B52" s="10" t="s">
        <v>113</v>
      </c>
      <c r="C52" s="29" t="s">
        <v>115</v>
      </c>
      <c r="D52" s="12"/>
      <c r="E52" s="13"/>
    </row>
    <row r="53" ht="15.75" spans="2:5">
      <c r="B53" s="14" t="s">
        <v>116</v>
      </c>
      <c r="C53" s="27" t="s">
        <v>232</v>
      </c>
      <c r="D53" s="16" t="s">
        <v>118</v>
      </c>
      <c r="E53" s="19">
        <f>D54</f>
        <v>2</v>
      </c>
    </row>
    <row r="54" customHeight="1" spans="2:5">
      <c r="B54" s="18" t="s">
        <v>233</v>
      </c>
      <c r="C54" s="18"/>
      <c r="D54" s="19">
        <v>2</v>
      </c>
      <c r="E54" s="19"/>
    </row>
    <row r="55" ht="15.75" spans="2:5">
      <c r="B55" s="14" t="s">
        <v>119</v>
      </c>
      <c r="C55" s="27" t="s">
        <v>234</v>
      </c>
      <c r="D55" s="16" t="s">
        <v>118</v>
      </c>
      <c r="E55" s="19">
        <f>D56</f>
        <v>1</v>
      </c>
    </row>
    <row r="56" customHeight="1" spans="2:5">
      <c r="B56" s="18" t="s">
        <v>235</v>
      </c>
      <c r="C56" s="18"/>
      <c r="D56" s="19">
        <v>1</v>
      </c>
      <c r="E56" s="19"/>
    </row>
    <row r="57" ht="15.75" spans="2:5">
      <c r="B57" s="14" t="s">
        <v>121</v>
      </c>
      <c r="C57" s="27" t="s">
        <v>122</v>
      </c>
      <c r="D57" s="16" t="str">
        <f>VLOOKUP(B57,'MEDIÇÃO 3'!$A$20:$C$98,3,0)</f>
        <v>und</v>
      </c>
      <c r="E57" s="19">
        <f>D58</f>
        <v>1</v>
      </c>
    </row>
    <row r="58" ht="16.5" spans="2:5">
      <c r="B58" s="28" t="s">
        <v>236</v>
      </c>
      <c r="C58" s="28"/>
      <c r="D58" s="19">
        <v>1</v>
      </c>
      <c r="E58" s="19"/>
    </row>
    <row r="59" ht="31.5" spans="2:5">
      <c r="B59" s="14" t="s">
        <v>123</v>
      </c>
      <c r="C59" s="27" t="s">
        <v>124</v>
      </c>
      <c r="D59" s="16" t="str">
        <f>VLOOKUP(B59,'MEDIÇÃO 3'!$A$20:$C$98,3,0)</f>
        <v>und</v>
      </c>
      <c r="E59" s="19">
        <f>D60</f>
        <v>1</v>
      </c>
    </row>
    <row r="60" ht="16.5" spans="2:5">
      <c r="B60" s="28" t="s">
        <v>236</v>
      </c>
      <c r="C60" s="28"/>
      <c r="D60" s="19">
        <v>1</v>
      </c>
      <c r="E60" s="19"/>
    </row>
    <row r="61" ht="15.75" spans="2:5">
      <c r="B61" s="14" t="s">
        <v>125</v>
      </c>
      <c r="C61" s="27" t="s">
        <v>126</v>
      </c>
      <c r="D61" s="16" t="str">
        <f>VLOOKUP(B61,'MEDIÇÃO 3'!$A$20:$C$98,3,0)</f>
        <v>und</v>
      </c>
      <c r="E61" s="19">
        <f>D62</f>
        <v>2</v>
      </c>
    </row>
    <row r="62" ht="15.75" spans="2:5">
      <c r="B62" s="28" t="s">
        <v>229</v>
      </c>
      <c r="C62" s="28"/>
      <c r="D62" s="19">
        <v>2</v>
      </c>
      <c r="E62" s="19"/>
    </row>
    <row r="63" ht="16.5" spans="2:5">
      <c r="B63" s="18"/>
      <c r="C63" s="18"/>
      <c r="D63" s="18"/>
      <c r="E63" s="18"/>
    </row>
    <row r="64" ht="16.5" spans="2:5">
      <c r="B64" s="10">
        <v>10</v>
      </c>
      <c r="C64" s="11" t="str">
        <f>VLOOKUP(B64,'MEDIÇÃO 3'!$A$20:$C$111,2,0)</f>
        <v>PINTURA</v>
      </c>
      <c r="D64" s="12"/>
      <c r="E64" s="13"/>
    </row>
    <row r="65" ht="16.5" spans="2:5">
      <c r="B65" s="10" t="s">
        <v>159</v>
      </c>
      <c r="C65" s="11" t="str">
        <f>VLOOKUP(B65,'MEDIÇÃO 3'!$A$20:$C$111,2,0)</f>
        <v>SOBRE PAREDES E FORROS</v>
      </c>
      <c r="D65" s="12"/>
      <c r="E65" s="13"/>
    </row>
    <row r="66" ht="31.5" spans="2:5">
      <c r="B66" s="14" t="s">
        <v>161</v>
      </c>
      <c r="C66" s="15" t="str">
        <f>VLOOKUP(B66,'MEDIÇÃO 3'!$A$20:$C$111,2,0)</f>
        <v>Emassamento de paredes e forros, com duas demãos de massa acrílica, marcas de referência Suvinil, Coral ou Metalatex</v>
      </c>
      <c r="D66" s="20" t="str">
        <f>VLOOKUP(B66,'MEDIÇÃO 3'!$A$20:$C$110,3,0)</f>
        <v>m2</v>
      </c>
      <c r="E66" s="21">
        <f>SUM(D67)</f>
        <v>230.02</v>
      </c>
    </row>
    <row r="67" customHeight="1" spans="2:5">
      <c r="B67" s="18" t="s">
        <v>237</v>
      </c>
      <c r="C67" s="18"/>
      <c r="D67" s="19">
        <v>230.02</v>
      </c>
      <c r="E67" s="21"/>
    </row>
    <row r="68" ht="47.25" spans="2:5">
      <c r="B68" s="14" t="s">
        <v>163</v>
      </c>
      <c r="C68" s="15" t="str">
        <f>VLOOKUP(B68,'MEDIÇÃO 3'!$A$20:$C$111,2,0)</f>
        <v>Pintura, sobre paredes e forros, aplicação manual, com duas demãos de tinta esmalte sintético, referência Suvinil, Coral e Metalatex, inclusive uma demão de liquido selador PVA, referência Suvinil, Coral ou Metalatex ou equivalente</v>
      </c>
      <c r="D68" s="20" t="str">
        <f>VLOOKUP(B68,'MEDIÇÃO 3'!$A$20:$C$110,3,0)</f>
        <v>m2</v>
      </c>
      <c r="E68" s="21">
        <f>SUM(D69)</f>
        <v>230.02</v>
      </c>
    </row>
    <row r="69" customHeight="1" spans="2:5">
      <c r="B69" s="18" t="s">
        <v>238</v>
      </c>
      <c r="C69" s="18"/>
      <c r="D69" s="19">
        <v>230.02</v>
      </c>
      <c r="E69" s="21"/>
    </row>
    <row r="70" customHeight="1" spans="2:5">
      <c r="B70" s="25"/>
      <c r="C70" s="25"/>
      <c r="D70" s="25"/>
      <c r="E70" s="25"/>
    </row>
    <row r="71" customHeight="1" spans="2:5">
      <c r="B71" s="10" t="s">
        <v>165</v>
      </c>
      <c r="C71" s="11" t="str">
        <f>VLOOKUP(B71,'MEDIÇÃO 3'!$A$20:$C$111,2,0)</f>
        <v>SOBRE MADEIRA</v>
      </c>
      <c r="D71" s="12"/>
      <c r="E71" s="13"/>
    </row>
    <row r="72" ht="47.25" spans="2:5">
      <c r="B72" s="14" t="s">
        <v>167</v>
      </c>
      <c r="C72" s="15" t="str">
        <f>VLOOKUP(B72,'MEDIÇÃO 3'!$A$20:$C$111,2,0)</f>
        <v>Emassamento de esquadrias e elementos de madeira, com duas demãos de massa à base água, referência Suvinil, Coral, Sherwin Williams ou equivalente, inclusive uma demão de fundo nivelador alquídico branco, referência Suvinil, Coral ou Metalatex ou equivalente</v>
      </c>
      <c r="D72" s="20" t="str">
        <f>VLOOKUP(B72,'MEDIÇÃO 3'!$A$20:$C$110,3,0)</f>
        <v>m2</v>
      </c>
      <c r="E72" s="21">
        <f>SUM(D73)</f>
        <v>41</v>
      </c>
    </row>
    <row r="73" customHeight="1" spans="2:5">
      <c r="B73" s="18" t="s">
        <v>239</v>
      </c>
      <c r="C73" s="18"/>
      <c r="D73" s="19">
        <v>41</v>
      </c>
      <c r="E73" s="21"/>
    </row>
    <row r="74" ht="47.25" spans="2:5">
      <c r="B74" s="14" t="s">
        <v>169</v>
      </c>
      <c r="C74" s="15" t="str">
        <f>VLOOKUP(B74,'MEDIÇÃO 3'!$A$20:$C$111,2,0)</f>
        <v>Pintura de esquadrias e elementos de madeira, aplicação manual, com duas demãos de tinta esmalte sintético referência Suvinil, Coral ou Metalatex, inclusive fundo branco nivelador, referência Suvinil, Coral e Metalatex ou equivalente</v>
      </c>
      <c r="D74" s="20" t="str">
        <f>VLOOKUP(B74,'MEDIÇÃO 3'!$A$20:$C$110,3,0)</f>
        <v>m2</v>
      </c>
      <c r="E74" s="21">
        <f>SUM(D75)</f>
        <v>41</v>
      </c>
    </row>
    <row r="75" customHeight="1" spans="2:5">
      <c r="B75" s="18" t="s">
        <v>240</v>
      </c>
      <c r="C75" s="18"/>
      <c r="D75" s="19">
        <v>41</v>
      </c>
      <c r="E75" s="21"/>
    </row>
    <row r="76" ht="16.5" spans="2:5">
      <c r="B76" s="18"/>
      <c r="C76" s="18"/>
      <c r="D76" s="18"/>
      <c r="E76" s="18"/>
    </row>
    <row r="77" ht="16.5" spans="2:5">
      <c r="B77" s="10">
        <v>11</v>
      </c>
      <c r="C77" s="11" t="str">
        <f>VLOOKUP(B77,'MEDIÇÃO 3'!$A$20:$C$111,2,0)</f>
        <v>TETOS E FORROS</v>
      </c>
      <c r="D77" s="12"/>
      <c r="E77" s="13"/>
    </row>
    <row r="78" ht="15.75" spans="2:5">
      <c r="B78" s="14" t="s">
        <v>172</v>
      </c>
      <c r="C78" s="15" t="s">
        <v>173</v>
      </c>
      <c r="D78" s="20" t="str">
        <f>VLOOKUP(B78,'MEDIÇÃO 3'!$A$20:$C$110,3,0)</f>
        <v>m2</v>
      </c>
      <c r="E78" s="30">
        <f>D79</f>
        <v>77.5</v>
      </c>
    </row>
    <row r="79" customHeight="1" spans="2:5">
      <c r="B79" s="26" t="s">
        <v>241</v>
      </c>
      <c r="C79" s="26"/>
      <c r="D79" s="19">
        <v>77.5</v>
      </c>
      <c r="E79" s="30"/>
    </row>
    <row r="80" ht="16.5" spans="2:5">
      <c r="B80" s="31"/>
      <c r="C80" s="31"/>
      <c r="D80" s="31"/>
      <c r="E80" s="31"/>
    </row>
    <row r="81" ht="16.5" spans="2:5">
      <c r="B81" s="10">
        <v>12</v>
      </c>
      <c r="C81" s="11" t="str">
        <f>VLOOKUP(B81,'MEDIÇÃO 3'!$A$20:$C$111,2,0)</f>
        <v>REDE DE LÓGICA</v>
      </c>
      <c r="D81" s="12"/>
      <c r="E81" s="13"/>
    </row>
    <row r="82" ht="15.75" spans="2:5">
      <c r="B82" s="14" t="s">
        <v>175</v>
      </c>
      <c r="C82" s="15" t="s">
        <v>176</v>
      </c>
      <c r="D82" s="20" t="str">
        <f>VLOOKUP(B82,'MEDIÇÃO 3'!$A$20:$C$110,3,0)</f>
        <v>und</v>
      </c>
      <c r="E82" s="30">
        <f>D83</f>
        <v>3</v>
      </c>
    </row>
    <row r="83" customHeight="1" spans="2:5">
      <c r="B83" s="26" t="s">
        <v>242</v>
      </c>
      <c r="C83" s="26"/>
      <c r="D83" s="19">
        <v>3</v>
      </c>
      <c r="E83" s="30"/>
    </row>
    <row r="84" ht="15.75" spans="2:5">
      <c r="B84" s="14" t="s">
        <v>177</v>
      </c>
      <c r="C84" s="15" t="s">
        <v>178</v>
      </c>
      <c r="D84" s="20" t="str">
        <f>VLOOKUP(B84,'MEDIÇÃO 3'!$A$20:$C$110,3,0)</f>
        <v>und</v>
      </c>
      <c r="E84" s="30">
        <f>D85</f>
        <v>3</v>
      </c>
    </row>
    <row r="85" customHeight="1" spans="2:5">
      <c r="B85" s="26" t="s">
        <v>242</v>
      </c>
      <c r="C85" s="26"/>
      <c r="D85" s="19">
        <v>3</v>
      </c>
      <c r="E85" s="30"/>
    </row>
    <row r="86" ht="15.75" spans="2:5">
      <c r="B86" s="14" t="s">
        <v>179</v>
      </c>
      <c r="C86" s="15" t="s">
        <v>180</v>
      </c>
      <c r="D86" s="20" t="str">
        <f>VLOOKUP(B86,'MEDIÇÃO 3'!$A$20:$C$110,3,0)</f>
        <v>m</v>
      </c>
      <c r="E86" s="30">
        <f>D87</f>
        <v>38</v>
      </c>
    </row>
    <row r="87" customHeight="1" spans="2:5">
      <c r="B87" s="26" t="s">
        <v>243</v>
      </c>
      <c r="C87" s="26"/>
      <c r="D87" s="19">
        <v>38</v>
      </c>
      <c r="E87" s="30"/>
    </row>
    <row r="88" ht="16.5" spans="2:5">
      <c r="B88" s="25"/>
      <c r="C88" s="25"/>
      <c r="D88" s="25"/>
      <c r="E88" s="25"/>
    </row>
    <row r="89" ht="16.5" spans="2:5">
      <c r="B89" s="10">
        <v>13</v>
      </c>
      <c r="C89" s="11" t="str">
        <f>VLOOKUP(B89,'MEDIÇÃO 3'!$A$20:$C$111,2,0)</f>
        <v>SERVIÇOS COMPLEMENTARES</v>
      </c>
      <c r="D89" s="12"/>
      <c r="E89" s="13"/>
    </row>
    <row r="90" ht="47.25" spans="2:5">
      <c r="B90" s="25" t="s">
        <v>190</v>
      </c>
      <c r="C90" s="15" t="s">
        <v>191</v>
      </c>
      <c r="D90" s="20" t="s">
        <v>244</v>
      </c>
      <c r="E90" s="30">
        <f>D91</f>
        <v>18.8</v>
      </c>
    </row>
    <row r="91" customHeight="1" spans="2:5">
      <c r="B91" s="18" t="s">
        <v>245</v>
      </c>
      <c r="C91" s="18"/>
      <c r="D91" s="19">
        <v>18.8</v>
      </c>
      <c r="E91" s="30"/>
    </row>
    <row r="92" ht="16.5" spans="2:5">
      <c r="B92" s="25"/>
      <c r="C92" s="25"/>
      <c r="D92" s="25"/>
      <c r="E92" s="25"/>
    </row>
    <row r="93" ht="16.5" spans="2:5">
      <c r="B93" s="10">
        <v>14</v>
      </c>
      <c r="C93" s="11" t="str">
        <f>VLOOKUP(B93,'MEDIÇÃO 3'!$A$20:$C$111,2,0)</f>
        <v>ADMINISTRAÇÃO LOCAL</v>
      </c>
      <c r="D93" s="12"/>
      <c r="E93" s="13"/>
    </row>
    <row r="94" ht="15.75" spans="2:5">
      <c r="B94" s="14" t="s">
        <v>197</v>
      </c>
      <c r="C94" s="15" t="str">
        <f>VLOOKUP(B94,'MEDIÇÃO 3'!$A$20:$C$111,2,0)</f>
        <v>Administração local</v>
      </c>
      <c r="D94" s="20" t="str">
        <f>VLOOKUP(B94,'MEDIÇÃO 3'!$A$20:$C$110,3,0)</f>
        <v>und</v>
      </c>
      <c r="E94" s="32">
        <f>SUM(D95)</f>
        <v>0.188</v>
      </c>
    </row>
    <row r="95" ht="26.1" customHeight="1" spans="2:5">
      <c r="B95" s="18" t="s">
        <v>246</v>
      </c>
      <c r="C95" s="18"/>
      <c r="D95" s="20">
        <v>0.188</v>
      </c>
      <c r="E95" s="32"/>
    </row>
    <row r="96" spans="3:3">
      <c r="C96" s="33"/>
    </row>
    <row r="97" spans="3:3">
      <c r="C97" s="33"/>
    </row>
    <row r="98" spans="3:3">
      <c r="C98" s="33"/>
    </row>
    <row r="99" spans="3:3">
      <c r="C99" s="33"/>
    </row>
    <row r="100" spans="3:3">
      <c r="C100" s="33"/>
    </row>
    <row r="101" spans="3:3">
      <c r="C101" s="33" t="s">
        <v>247</v>
      </c>
    </row>
    <row r="102" spans="3:3">
      <c r="C102" s="34" t="s">
        <v>207</v>
      </c>
    </row>
    <row r="103" spans="3:3">
      <c r="C103" s="33" t="s">
        <v>248</v>
      </c>
    </row>
    <row r="104" spans="3:3">
      <c r="C104" s="33" t="s">
        <v>209</v>
      </c>
    </row>
    <row r="105" spans="3:3">
      <c r="C105" s="33" t="s">
        <v>210</v>
      </c>
    </row>
    <row r="106" spans="3:3">
      <c r="C106" s="33" t="s">
        <v>211</v>
      </c>
    </row>
  </sheetData>
  <mergeCells count="74">
    <mergeCell ref="B8:E8"/>
    <mergeCell ref="B9:C9"/>
    <mergeCell ref="B10:C10"/>
    <mergeCell ref="B14:C14"/>
    <mergeCell ref="B16:C16"/>
    <mergeCell ref="B17:E17"/>
    <mergeCell ref="B20:C20"/>
    <mergeCell ref="B22:C22"/>
    <mergeCell ref="B23:E23"/>
    <mergeCell ref="B26:C26"/>
    <mergeCell ref="B28:C28"/>
    <mergeCell ref="B29:E29"/>
    <mergeCell ref="C30:E30"/>
    <mergeCell ref="B32:C32"/>
    <mergeCell ref="B33:E33"/>
    <mergeCell ref="B36:C36"/>
    <mergeCell ref="B37:E37"/>
    <mergeCell ref="B40:C40"/>
    <mergeCell ref="B42:C42"/>
    <mergeCell ref="B44:C44"/>
    <mergeCell ref="B45:E45"/>
    <mergeCell ref="B49:C49"/>
    <mergeCell ref="B51:C51"/>
    <mergeCell ref="B54:C54"/>
    <mergeCell ref="B56:C56"/>
    <mergeCell ref="B58:C58"/>
    <mergeCell ref="B60:C60"/>
    <mergeCell ref="B62:C62"/>
    <mergeCell ref="B63:E63"/>
    <mergeCell ref="B67:C67"/>
    <mergeCell ref="B69:C69"/>
    <mergeCell ref="B70:E70"/>
    <mergeCell ref="B73:C73"/>
    <mergeCell ref="B75:C75"/>
    <mergeCell ref="B76:E76"/>
    <mergeCell ref="B79:C79"/>
    <mergeCell ref="B80:E80"/>
    <mergeCell ref="B83:C83"/>
    <mergeCell ref="B85:C85"/>
    <mergeCell ref="B87:C87"/>
    <mergeCell ref="B88:E88"/>
    <mergeCell ref="B91:C91"/>
    <mergeCell ref="B92:E92"/>
    <mergeCell ref="B95:C95"/>
    <mergeCell ref="E13:E14"/>
    <mergeCell ref="E15:E16"/>
    <mergeCell ref="E19:E20"/>
    <mergeCell ref="E21:E22"/>
    <mergeCell ref="E25:E26"/>
    <mergeCell ref="E27:E28"/>
    <mergeCell ref="E31:E32"/>
    <mergeCell ref="E35:E36"/>
    <mergeCell ref="E39:E40"/>
    <mergeCell ref="E41:E42"/>
    <mergeCell ref="E43:E44"/>
    <mergeCell ref="E48:E49"/>
    <mergeCell ref="E50:E51"/>
    <mergeCell ref="E53:E54"/>
    <mergeCell ref="E55:E56"/>
    <mergeCell ref="E57:E58"/>
    <mergeCell ref="E59:E60"/>
    <mergeCell ref="E61:E62"/>
    <mergeCell ref="E66:E67"/>
    <mergeCell ref="E68:E69"/>
    <mergeCell ref="E72:E73"/>
    <mergeCell ref="E74:E75"/>
    <mergeCell ref="E78:E79"/>
    <mergeCell ref="E82:E83"/>
    <mergeCell ref="E84:E85"/>
    <mergeCell ref="E86:E87"/>
    <mergeCell ref="E90:E91"/>
    <mergeCell ref="E94:E95"/>
    <mergeCell ref="B2:E7"/>
    <mergeCell ref="D9:E10"/>
  </mergeCells>
  <pageMargins left="0.565277777777778" right="0.299305555555556" top="0.178472222222222" bottom="0.502083333333333" header="0.511811023622047" footer="0.00208333333333333"/>
  <pageSetup paperSize="9" scale="74" orientation="portrait" horizontalDpi="300" verticalDpi="300"/>
  <headerFooter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LibreOffice/7.4.5.1$Windows_x86 LibreOffice_project/9c0871452b3918c1019dde9bfac75448afc4b57f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MEDIÇÃO 3</vt:lpstr>
      <vt:lpstr>MEMO CALCULO 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101</cp:revision>
  <dcterms:created xsi:type="dcterms:W3CDTF">2021-01-05T13:52:00Z</dcterms:created>
  <cp:lastPrinted>2024-08-19T13:43:00Z</cp:lastPrinted>
  <dcterms:modified xsi:type="dcterms:W3CDTF">2024-08-19T17:52:33Z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DA45696A3576470AA0CAE9E6FF6861CC_12</vt:lpwstr>
  </property>
  <property fmtid="{D5CDD505-2E9C-101B-9397-08002B2CF9AE}" pid="3" name="KSOProductBuildVer">
    <vt:lpwstr>1046-12.2.0.17545</vt:lpwstr>
  </property>
</Properties>
</file>