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2.jpeg" ContentType="image/jpeg"/>
  <Override PartName="/xl/media/image3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9" sheetId="1" state="visible" r:id="rId2"/>
    <sheet name="MEMO CALCULO 09" sheetId="2" state="visible" r:id="rId3"/>
  </sheets>
  <definedNames>
    <definedName function="false" hidden="false" localSheetId="0" name="_xlnm.Print_Area" vbProcedure="false">'MEDIÇÃO 9'!$A$1:$Q$141</definedName>
    <definedName function="false" hidden="false" localSheetId="0" name="_xlnm.Print_Titles" vbProcedure="false">'MEDIÇÃO 9'!$A:$Q,'MEDIÇÃO 9'!$1:$11</definedName>
    <definedName function="false" hidden="false" localSheetId="1" name="_xlnm.Print_Area" vbProcedure="false">'MEMO CALCULO 09'!$A$1:$E$98</definedName>
    <definedName function="false" hidden="false" localSheetId="0" name="Print_Area_0_0" vbProcedure="false">'MEDIÇÃO 9'!$A$12:$Q$138</definedName>
    <definedName function="false" hidden="false" localSheetId="0" name="Print_Area_0_0_0" vbProcedure="false">'MEDIÇÃO 9'!$A$12:$Q$135</definedName>
    <definedName function="false" hidden="false" localSheetId="0" name="_xlnm.Print_Area_0" vbProcedure="false">'MEDIÇÃO 9'!$A$1:$Q$136</definedName>
    <definedName function="false" hidden="false" localSheetId="1" name="Print_Area_0_0" vbProcedure="false">'MEMO CALCULO 09'!$A$1:$F$95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<sst xmlns="http://schemas.openxmlformats.org/spreadsheetml/2006/main" count="413" uniqueCount="277">
  <si>
    <r>
      <rPr>
        <b val="true"/>
        <sz val="15"/>
        <rFont val="Calibri"/>
        <family val="0"/>
        <charset val="1"/>
      </rPr>
      <t xml:space="preserve">PREFEITURA MUNICIPAL DE SO ROQUE DO CANA
</t>
    </r>
    <r>
      <rPr>
        <b val="true"/>
        <sz val="13"/>
        <rFont val="Calibri"/>
        <family val="0"/>
        <charset val="1"/>
      </rPr>
      <t xml:space="preserve">Estado do Esprito Santo
</t>
    </r>
    <r>
      <rPr>
        <b val="true"/>
        <sz val="3"/>
        <rFont val="Calibri"/>
        <family val="0"/>
        <charset val="1"/>
      </rPr>
      <t xml:space="preserve">
</t>
    </r>
    <r>
      <rPr>
        <b val="true"/>
        <sz val="10"/>
        <rFont val="Calibri"/>
        <family val="0"/>
        <charset val="1"/>
      </rPr>
      <t xml:space="preserve">SECRETARIA MUNICIPAL DE OBRAS E SERVIÇOS URBANOS – SETOR DE ENGENHARIA</t>
    </r>
  </si>
  <si>
    <t xml:space="preserve">BOLETIM DE MEDIÇÃO 09</t>
  </si>
  <si>
    <t xml:space="preserve">DATA: 06/03/2025</t>
  </si>
  <si>
    <r>
      <rPr>
        <b val="true"/>
        <sz val="10"/>
        <rFont val="Arial"/>
        <family val="0"/>
        <charset val="1"/>
      </rPr>
      <t xml:space="preserve">OBRA: </t>
    </r>
    <r>
      <rPr>
        <sz val="10"/>
        <rFont val="Arial"/>
        <family val="0"/>
        <charset val="1"/>
      </rPr>
      <t xml:space="preserve">REFORMA UNIDADE BÁSICA DE SAÚDE “ETHEVALDO FRANCISCO ROLDI” (UBS SEDE)</t>
    </r>
  </si>
  <si>
    <t xml:space="preserve">CONTRATO Nº:</t>
  </si>
  <si>
    <t xml:space="preserve">056/2024</t>
  </si>
  <si>
    <t xml:space="preserve">Assinatura: 08/05/2024</t>
  </si>
  <si>
    <t xml:space="preserve">INÍCIO:</t>
  </si>
  <si>
    <t xml:space="preserve">TÉRMINO:</t>
  </si>
  <si>
    <r>
      <rPr>
        <b val="true"/>
        <sz val="10"/>
        <rFont val="Arial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 RUA OLÍVIO PERINI, Nº 107, BAIRRO CINCO CASINHAS, SÃO ROQUE DO CANAÃ/ES</t>
    </r>
  </si>
  <si>
    <t xml:space="preserve">PERÍODO:</t>
  </si>
  <si>
    <t xml:space="preserve">a </t>
  </si>
  <si>
    <t xml:space="preserve">PRAZO:</t>
  </si>
  <si>
    <t xml:space="preserve">120 dias + 90 dias + 90 dias</t>
  </si>
  <si>
    <r>
      <rPr>
        <b val="true"/>
        <sz val="10"/>
        <rFont val="Arial"/>
        <family val="0"/>
        <charset val="1"/>
      </rPr>
      <t xml:space="preserve">EMPREITEIRA: </t>
    </r>
    <r>
      <rPr>
        <sz val="10"/>
        <rFont val="Arial"/>
        <family val="0"/>
        <charset val="1"/>
      </rPr>
      <t xml:space="preserve">FABIO JULIO ENGENHARIA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</si>
  <si>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</si>
  <si>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</si>
  <si>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</si>
  <si>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</si>
  <si>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</si>
  <si>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</si>
  <si>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</si>
  <si>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1º REPLANILHAMENTO</t>
  </si>
  <si>
    <t xml:space="preserve">ACUMULADO ANTERIOR</t>
  </si>
  <si>
    <t xml:space="preserve">MEDIÇÃO 09</t>
  </si>
  <si>
    <t xml:space="preserve">TOTAL MEDIDO</t>
  </si>
  <si>
    <t xml:space="preserve">ACRÉSC.</t>
  </si>
  <si>
    <t xml:space="preserve">DECRÉSC</t>
  </si>
  <si>
    <t xml:space="preserve">QUANT. ATUALIZADA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</si>
  <si>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</si>
  <si>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</si>
  <si>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</si>
  <si>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</si>
  <si>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</si>
  <si>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</si>
  <si>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</si>
  <si>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Barracão para almoxarifado área de 10.90m2, de chapa de compensado de 12mm e pontalete 8x8cm, piso cimentado e cobertura de telhas de fibrocimento de 6mm, incl. ponto de luz, conf. projeto (1 utilização)</t>
  </si>
  <si>
    <t xml:space="preserve">SERVIÇOS PRELIMINARES</t>
  </si>
  <si>
    <t xml:space="preserve">2.1</t>
  </si>
  <si>
    <t xml:space="preserve">Demolição de alvenaria</t>
  </si>
  <si>
    <t xml:space="preserve">m3</t>
  </si>
  <si>
    <t xml:space="preserve">2.2</t>
  </si>
  <si>
    <t xml:space="preserve">Lixamento de parede com pintura antiga PVA para recebimento de nova camada de tinta</t>
  </si>
  <si>
    <t xml:space="preserve">2.3</t>
  </si>
  <si>
    <t xml:space="preserve">Retirada de bancada de pia</t>
  </si>
  <si>
    <t xml:space="preserve">2.4</t>
  </si>
  <si>
    <t xml:space="preserve">Retirada de portas e janelas de madeira, inclusive batentes</t>
  </si>
  <si>
    <t xml:space="preserve">2.5</t>
  </si>
  <si>
    <t xml:space="preserve">Retirada de revestimento antigo em reboco</t>
  </si>
  <si>
    <t xml:space="preserve">Retirada de rodapé de madeira ou cerâmica</t>
  </si>
  <si>
    <t xml:space="preserve">m</t>
  </si>
  <si>
    <t xml:space="preserve">2.6</t>
  </si>
  <si>
    <t xml:space="preserve">Retirada de esquadrias metálicas</t>
  </si>
  <si>
    <t xml:space="preserve">2.7</t>
  </si>
  <si>
    <t xml:space="preserve">Retirada de torneiras e registros</t>
  </si>
  <si>
    <t xml:space="preserve">und</t>
  </si>
  <si>
    <t xml:space="preserve">2.8</t>
  </si>
  <si>
    <t xml:space="preserve">Retirada de caixas/quadros elétricos</t>
  </si>
  <si>
    <t xml:space="preserve">2.9</t>
  </si>
  <si>
    <t xml:space="preserve">Retirada de pontos elétricos (luminárias, interruptores e tomadas)</t>
  </si>
  <si>
    <t xml:space="preserve">2.10</t>
  </si>
  <si>
    <t xml:space="preserve">Demolição de piso granilite</t>
  </si>
  <si>
    <t xml:space="preserve">2.11</t>
  </si>
  <si>
    <t xml:space="preserve">Abertura e fechamento de rasgos em alvenaria, para passagem de tubulações, diâm. 11/4" a 2"</t>
  </si>
  <si>
    <t xml:space="preserve">2.12</t>
  </si>
  <si>
    <t xml:space="preserve">Apicoamento de superfície com revestimento em argamassa</t>
  </si>
  <si>
    <t xml:space="preserve">2.13</t>
  </si>
  <si>
    <t xml:space="preserve">Remoção de vidro temperado fixado em perfil u.</t>
  </si>
  <si>
    <t xml:space="preserve">2.14</t>
  </si>
  <si>
    <t xml:space="preserve">Remoção de telhas, de fibrocimento, metálica e cerâmica, de forma manual, sem reaproveitamento</t>
  </si>
  <si>
    <t xml:space="preserve">2.15</t>
  </si>
  <si>
    <t xml:space="preserve">Lixamento de madeira para aplicação de fundo ou pintura</t>
  </si>
  <si>
    <t xml:space="preserve">2.16</t>
  </si>
  <si>
    <t xml:space="preserve">Remoção de forro de gesso, de forma manual, sem reaproveitamento</t>
  </si>
  <si>
    <t xml:space="preserve">PAREDES E PAINÉIS</t>
  </si>
  <si>
    <t xml:space="preserve">3.1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</si>
  <si>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</si>
  <si>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3.2</t>
  </si>
  <si>
    <t xml:space="preserve">Verga/contraverga reta de concreto armado 10 x 5 cm, Fck = 15 MPa, inclusive forma, armação e desforma</t>
  </si>
  <si>
    <t xml:space="preserve">3.3</t>
  </si>
  <si>
    <t xml:space="preserve">Parede com placas de gesso acartonado (DRYWALL), para uso interno, com duas faces simples e estrutura metálica com guias duplas, com vãos.</t>
  </si>
  <si>
    <t xml:space="preserve">ESQUADRIAS DE MADEIRA</t>
  </si>
  <si>
    <t xml:space="preserve">4.1</t>
  </si>
  <si>
    <t xml:space="preserve">Marco de madeira de lei de 1ª (Peroba, Ipê, Angelim Pedra ou equivalente) com 15x3 cm de batente, nas dimensões de 0.80 x 2.10 m</t>
  </si>
  <si>
    <t xml:space="preserve">4.2</t>
  </si>
  <si>
    <t xml:space="preserve">Recolocação de porta em madeira de lei tipo angelim pedra ou equiv.c/enchimento em madeira 1a.qualidade esp. 30mm p/ pintura, inclusive alizares, dobradiças e fechadura externa em latão cromado LaFonte ou equiv., exclusive marco e porta, nas dim.: 0.80 x 2.10 m</t>
  </si>
  <si>
    <t xml:space="preserve">und.</t>
  </si>
  <si>
    <t xml:space="preserve">4.3</t>
  </si>
  <si>
    <t xml:space="preserve">Porta radiológica em mad/mad de lei, p/pintura, dim: 0,92x2,12m, laminado de chumbo embutido, e=2mm, dobradiças reforçadas, fechadura autoblocante, marca Arouca, ref.: 108449/40-Z-ZCE ou similar, maçaneta tipo alavanca, inclusive batentes de madeira.</t>
  </si>
  <si>
    <t xml:space="preserve">4.4</t>
  </si>
  <si>
    <t xml:space="preserve">Recolocação de Porta de madeira compensada lisa para pintura, 120x210x3,5cm, 2 folhas , incluso aduela 2a, alizar 2a e dobradiças, exclusive porta. </t>
  </si>
  <si>
    <t xml:space="preserve">VIDROS</t>
  </si>
  <si>
    <t xml:space="preserve">5.1</t>
  </si>
  <si>
    <t xml:space="preserve">Instalação de vidro temperado, e = 10 mm, encaixado em perfil u</t>
  </si>
  <si>
    <t xml:space="preserve">5.2</t>
  </si>
  <si>
    <t xml:space="preserve">Silicone acetico uso geral incolor 280 g</t>
  </si>
  <si>
    <t xml:space="preserve">REVESTIMENTOS</t>
  </si>
  <si>
    <t xml:space="preserve">6.1</t>
  </si>
  <si>
    <t xml:space="preserve">Chapisco de argamassa de cimento e areia média ou grossa lavada, no traço 1:3, espessura 5 mm</t>
  </si>
  <si>
    <t xml:space="preserve">6.2</t>
  </si>
  <si>
    <t xml:space="preserve">Reboco tipo paulista de argamassa de cimento, cal hidratada CH1 e areia média ou grossa lavada no traço 1:0.5:6, espessura 25 mm</t>
  </si>
  <si>
    <t xml:space="preserve">6.3</t>
  </si>
  <si>
    <t xml:space="preserve">Emboço de argamassa de cimento, cal hidratada CH1 e areia média ou grossa lavada no traço 1:0.5:6, espessura 20 mm</t>
  </si>
  <si>
    <t xml:space="preserve">6.4</t>
  </si>
  <si>
    <t xml:space="preserve">Azulejo branco 15 x 15 cm, juntas a prumo, assentado com argamassa de cimento colante, inclusive rejuntamento com cimento branco, marcas de referência Eliane, Cecrisa ou Portobello</t>
  </si>
  <si>
    <t xml:space="preserve">6.5</t>
  </si>
  <si>
    <t xml:space="preserve">Revestimento com argamassa baritada - densidade = 3,2 g/cm³ - esp=2,0cm</t>
  </si>
  <si>
    <t xml:space="preserve">6.6</t>
  </si>
  <si>
    <t xml:space="preserve">Pastilha cerâmica branca 5 x 5 cm, assentada com argamassa de cimento colante e rejunte pré-fabricado, marcas de referência Atlas, Jatobá, NGK ou equivalentwe</t>
  </si>
  <si>
    <t xml:space="preserve">7.</t>
  </si>
  <si>
    <t xml:space="preserve">PISO</t>
  </si>
  <si>
    <t xml:space="preserve">7.1</t>
  </si>
  <si>
    <t xml:space="preserve">Piso cimentado liso com 1.5 cm de espessura, de argamassa de cimento e areia no traço 1:3 e juntas plásticas em quadros de 1 m</t>
  </si>
  <si>
    <t xml:space="preserve">7.2</t>
  </si>
  <si>
    <t xml:space="preserve">Piso vinílico - flexível em manta, padrão liso, espessura 2mm, fixado com cola.</t>
  </si>
  <si>
    <t xml:space="preserve">7.3</t>
  </si>
  <si>
    <t xml:space="preserve">Rodapé vinílico flexível em manta, altura 10 cm.</t>
  </si>
  <si>
    <t xml:space="preserve">INSTALAÇÕES HIDRO SANITÁRIAS</t>
  </si>
  <si>
    <t xml:space="preserve">8.1</t>
  </si>
  <si>
    <t xml:space="preserve">APARELHOS HIDROSSANITÁRIOS</t>
  </si>
  <si>
    <t xml:space="preserve">8.1.</t>
  </si>
  <si>
    <t xml:space="preserve">Cuba de aço inox n° 1(dim.460x300x150)mm, marcas de referência Franke, Strake, tramontina, inclusive válvula de metal 31/2" e sifão cromado 1 x 1/2", excl. torneira</t>
  </si>
  <si>
    <t xml:space="preserve">8.2.</t>
  </si>
  <si>
    <t xml:space="preserve">Bancada de granito com espessura de 2 cm</t>
  </si>
  <si>
    <t xml:space="preserve">8.2.3</t>
  </si>
  <si>
    <t xml:space="preserve">Tubo de PVC rígido soldável marrom, DN 25mm (3/4"), inclusive conexões</t>
  </si>
  <si>
    <t xml:space="preserve">8.2</t>
  </si>
  <si>
    <t xml:space="preserve">TORNEIRAS, REGISTRO, VÁLVULAS E METAIS</t>
  </si>
  <si>
    <t xml:space="preserve">8.2.1</t>
  </si>
  <si>
    <t xml:space="preserve">Ponto de água fria (lavatório, tanque, pia de cozinha, etc...)</t>
  </si>
  <si>
    <t xml:space="preserve">pt</t>
  </si>
  <si>
    <t xml:space="preserve">8.2.2</t>
  </si>
  <si>
    <t xml:space="preserve">Ponto para esgoto secundário (pia, lavatório, mictório, tanque, bidê, etc...)</t>
  </si>
  <si>
    <t xml:space="preserve">Sifão em PVC para pia de cozinha ou lavatório 1x11/2"</t>
  </si>
  <si>
    <t xml:space="preserve">8.2.4</t>
  </si>
  <si>
    <t xml:space="preserve">Lavatório de louça branca com coluna, marcas de referência Deca, Celite ou Ideal Standard, inclusive sifão, válvula e engates cromados, exclusive torneira.</t>
  </si>
  <si>
    <t xml:space="preserve">8.2.5</t>
  </si>
  <si>
    <t xml:space="preserve">Torneira pressão cromada diam. 1/2" para pia, marcas de referência Fabrimar, Deca ou Docol</t>
  </si>
  <si>
    <t xml:space="preserve">8.2.6</t>
  </si>
  <si>
    <t xml:space="preserve">Torneira para tanque, marcas de referência Fabrimar, Deca ou Docol.</t>
  </si>
  <si>
    <t xml:space="preserve">8.2.7</t>
  </si>
  <si>
    <t xml:space="preserve">Tanque simples de aço inox Fischer, mod. TQ1-S AISI 304, ou equivalente nas marcas Metalpress ou Mekal, inclusive válvula de metal 1 1/4" e sifão cromado 2", excl. torneira</t>
  </si>
  <si>
    <t xml:space="preserve">INSTALAÇÕES ELÉTRICAS</t>
  </si>
  <si>
    <t xml:space="preserve">9.1</t>
  </si>
  <si>
    <t xml:space="preserve">Ponto padrão de tomada 2 pólos mais terra - considerando eletroduto PVC rígido de 3/4" inclusive conexões (5.0m), fio isolado PVC de 2.5mm2 (16.5m) e caixa pvc 4x2" (1 und)</t>
  </si>
  <si>
    <t xml:space="preserve">9.2</t>
  </si>
  <si>
    <t xml:space="preserve">Tomada padrão brasileiro linha branca, NBR 14136 2 polos + terra 10A/250V, com placa 4x2"</t>
  </si>
  <si>
    <t xml:space="preserve">9.3</t>
  </si>
  <si>
    <t xml:space="preserve">Ponto padrão de luz no teto - considerando eletroduto PVC rígido de 3/4" inclusive conexões (4.5m), fio isolado PVC de 2.5mm2 (16.2m) e caixa PVC 4x4" (1 und)</t>
  </si>
  <si>
    <t xml:space="preserve">9.4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</si>
  <si>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</si>
  <si>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9.5</t>
  </si>
  <si>
    <t xml:space="preserve">Interruptor de uma tecla simples 10A/250V e uma tomada 3 polos 10A/250V, padrão brasileiro, NBR 14136, linha branca, com placa 4x2"</t>
  </si>
  <si>
    <t xml:space="preserve">9.6</t>
  </si>
  <si>
    <t xml:space="preserve">Luminaria sobrepor compl., corpo ch. aço pintada branca, refletor, aletas parabólicas alum.alta pureza e refletância inclusive 2 lâmpadas LED T8 9/10W temp. de cor 5000k c/ 60cm - Ref. CS216AL-N - AMES, 1261 - LUMAVI OU EQUIVALENTE</t>
  </si>
  <si>
    <t xml:space="preserve">9.7</t>
  </si>
  <si>
    <t xml:space="preserve">Quadro de distribuição de energia em PVC, de embutir, com 12 divisões modulares com barramento</t>
  </si>
  <si>
    <t xml:space="preserve">9.8</t>
  </si>
  <si>
    <t xml:space="preserve">Mini-Disjuntor monopolar 20 A, curva C - 5KA 220/127VCA (NBR IEC 60947-2), Ref. Siemens, GE, Schneider ou equivalente</t>
  </si>
  <si>
    <t xml:space="preserve">9.9</t>
  </si>
  <si>
    <t xml:space="preserve">Mini-Disjuntor bipolar 50 A, curva C - 5KA 220/127VCA (NBR IEC 60947-2), Ref. Siemens, GE, Schneider ou equivalente</t>
  </si>
  <si>
    <t xml:space="preserve">9.10</t>
  </si>
  <si>
    <t xml:space="preserve">Eletroduto de PVC rígido roscável, diâm. 1 1/4" (40mm), inclusive conexões</t>
  </si>
  <si>
    <t xml:space="preserve">9.11</t>
  </si>
  <si>
    <t xml:space="preserve">Cabo de cobre termoplástico (PVC) flexível isolado 450/750V, antichama BWF livre de chumbo, 70ºC ? 10,0mm2</t>
  </si>
  <si>
    <t xml:space="preserve">9.12</t>
  </si>
  <si>
    <t xml:space="preserve">Ponto padrão de tomada para ar refrigerado - considerando eletroduto PVC rígido de 3/4" inclusive conexões (6.0m), fio isolado PVC de 4.0mm2 (21.6m) e caixa PVC 4x2" (1 und)</t>
  </si>
  <si>
    <t xml:space="preserve">9.13</t>
  </si>
  <si>
    <t xml:space="preserve">Caixa de passagem 200x200x100mm, chapa 18, com tampa parafusada</t>
  </si>
  <si>
    <t xml:space="preserve">9.14</t>
  </si>
  <si>
    <t xml:space="preserve">Eletroduto de PVC rígido roscável, diâm. 2" (60mm), inclusive conexões</t>
  </si>
  <si>
    <t xml:space="preserve">9.15</t>
  </si>
  <si>
    <t xml:space="preserve">Eletroduto flexível corrugado 3/4" , marca de referência TIGRE</t>
  </si>
  <si>
    <t xml:space="preserve">9.16</t>
  </si>
  <si>
    <t xml:space="preserve">Cabo de cobre termoplástico (PVC) flexível isolado 450/750V, antichama BWF livre de chumbo, 70ºC – 4,0mm2</t>
  </si>
  <si>
    <t xml:space="preserve">9.17</t>
  </si>
  <si>
    <t xml:space="preserve">Cabo de cobre termoplástico (PVC) flexível isolado 450/750V, antichama BWF livre de chumbo, 70ºC – 6,0mm2</t>
  </si>
  <si>
    <t xml:space="preserve">9.18</t>
  </si>
  <si>
    <t xml:space="preserve">Cabo de cobre termoplástico (PVC) flexível isolado 450/750V, antichama BWF livre de chumbo, 70ºC – 16,0mm2</t>
  </si>
  <si>
    <t xml:space="preserve">9.19</t>
  </si>
  <si>
    <t xml:space="preserve">Quadro de distribuição de energia, de embutir, com 18 divisões modulares, com barramento</t>
  </si>
  <si>
    <t xml:space="preserve">9.20</t>
  </si>
  <si>
    <t xml:space="preserve">Mini-Disjuntor bipolar 16 A, curva C - 5KA 220/127VCA (NBR IEC 60947-2), Ref. Siemens, GE, Schneider ou equivalente</t>
  </si>
  <si>
    <t xml:space="preserve">9.21</t>
  </si>
  <si>
    <t xml:space="preserve">Mini-Disjuntor bipolar 20 A, curva C - 5KA 220/127VCA (NBR IEC 60947-2), Ref. Siemens, GE, Schneider ou equivalente</t>
  </si>
  <si>
    <t xml:space="preserve">9.22</t>
  </si>
  <si>
    <t xml:space="preserve">Mini-Disjuntor tripolar 32 A, curva C - 5KA 220/127VCA (NBR IEC 60947-2), Ref. Siemens, GE, Schneider ou equivalente</t>
  </si>
  <si>
    <t xml:space="preserve">9.23</t>
  </si>
  <si>
    <t xml:space="preserve">Mini-Disjuntor tripolar 125 A, curva C - 20KA 240VCA (NBR IEC 60947-2), Ref. Siemens, GE, Schneider ou equivalente</t>
  </si>
  <si>
    <t xml:space="preserve">9.24</t>
  </si>
  <si>
    <t xml:space="preserve">Dispositivo DPS classe ii, 1 polo, tensao maxima de 460 V, corrente maxima de *90* KA (tipo AC)</t>
  </si>
  <si>
    <t xml:space="preserve">PINTURA</t>
  </si>
  <si>
    <t xml:space="preserve">10.1</t>
  </si>
  <si>
    <t xml:space="preserve">SOBRE PAREDES E FORROS</t>
  </si>
  <si>
    <t xml:space="preserve">10.1.1</t>
  </si>
  <si>
    <t xml:space="preserve">Emassamento de paredes e forros, com duas demãos de massa acrílica, marcas de referência Suvinil, Coral ou Metalatex</t>
  </si>
  <si>
    <t xml:space="preserve">10.1.2</t>
  </si>
  <si>
    <t xml:space="preserve">Pintura, sobre paredes e forros, aplicação manual, com duas demãos de tinta esmalte sintético, referência Suvinil, Coral e Metalatex, inclusive uma demão de liquido selador PVA, referência Suvinil, Coral ou Metalatex ou equivalente</t>
  </si>
  <si>
    <t xml:space="preserve">10.2</t>
  </si>
  <si>
    <t xml:space="preserve">SOBRE MADEIRA</t>
  </si>
  <si>
    <t xml:space="preserve">10.2.1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</si>
  <si>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</si>
  <si>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10.2.2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</si>
  <si>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</si>
  <si>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TETOS E FORROS</t>
  </si>
  <si>
    <t xml:space="preserve">11.1</t>
  </si>
  <si>
    <t xml:space="preserve">Forro de gesso acabamento tipo liso</t>
  </si>
  <si>
    <t xml:space="preserve">REDE DE LÓGICA</t>
  </si>
  <si>
    <t xml:space="preserve">12.1</t>
  </si>
  <si>
    <t xml:space="preserve">Espelho 4" x 2" com conector RJ 45 fêmea CAT. 5e</t>
  </si>
  <si>
    <t xml:space="preserve">12.2</t>
  </si>
  <si>
    <t xml:space="preserve">Conector RJ 45 macho</t>
  </si>
  <si>
    <t xml:space="preserve">12.3</t>
  </si>
  <si>
    <t xml:space="preserve">Fornecimento e instalação de Cabo de rede par trançado 4 pares Categoria 5e</t>
  </si>
  <si>
    <t xml:space="preserve">12.4</t>
  </si>
  <si>
    <t xml:space="preserve">Switch 24 portas RJ-45 10/100 + 2 10/100/1000, inclusive fixação em Rack 19"</t>
  </si>
  <si>
    <t xml:space="preserve">SERVIÇOS COMPLEMENTARES</t>
  </si>
  <si>
    <t xml:space="preserve">13.1</t>
  </si>
  <si>
    <t xml:space="preserve">Cobertura nova de telhas onduladas de fibrocimento 8.0mm, inclusive cumeeiras e acessórios de fixação</t>
  </si>
  <si>
    <t xml:space="preserve">13.2</t>
  </si>
  <si>
    <t xml:space="preserve">Limpeza geral da obra (edificação)</t>
  </si>
  <si>
    <t xml:space="preserve">13.3</t>
  </si>
  <si>
    <t xml:space="preserve">Rufo de chapa metálica nº 26 com largura de 30 cm</t>
  </si>
  <si>
    <t xml:space="preserve">13.4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</si>
  <si>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</si>
  <si>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13.5</t>
  </si>
  <si>
    <t xml:space="preserve">Letra em aço inox escovado/polido 40 x 40cm - instalado</t>
  </si>
  <si>
    <t xml:space="preserve">13.6</t>
  </si>
  <si>
    <t xml:space="preserve">Sinalizador para porta fabricados com base em plático leitoso e acrílico translúcido vermelho, com 02 lâmpadas (inclusa), acionada por reator convencional(incluso), alimentação 110V e 220V (c/ chave seletora)</t>
  </si>
  <si>
    <t xml:space="preserve">13.7</t>
  </si>
  <si>
    <t xml:space="preserve">Impermeabilização com argamassa de igol 2 - marca de referência Sika</t>
  </si>
  <si>
    <t xml:space="preserve">ADMINISTRAÇÃO LOCAL</t>
  </si>
  <si>
    <t xml:space="preserve">14.1</t>
  </si>
  <si>
    <t xml:space="preserve">Administração local</t>
  </si>
  <si>
    <t xml:space="preserve">TOTAIS</t>
  </si>
  <si>
    <t xml:space="preserve">Valor pactuado em contrato: </t>
  </si>
  <si>
    <t xml:space="preserve">POSIÇÃO FINANCEIRA DO CONTRATO</t>
  </si>
  <si>
    <t xml:space="preserve">Total de Acréscimo 1º Replanilhamento</t>
  </si>
  <si>
    <t xml:space="preserve">Total de Decréscimo 1º Replanilhamento</t>
  </si>
  <si>
    <t xml:space="preserve">% ACUMULADO</t>
  </si>
  <si>
    <t xml:space="preserve">ACUMULADO           </t>
  </si>
  <si>
    <t xml:space="preserve">Valor do contrato após 1º Replanilhamento</t>
  </si>
  <si>
    <t xml:space="preserve">%SALDO</t>
  </si>
  <si>
    <t xml:space="preserve">SALDO                     </t>
  </si>
  <si>
    <t xml:space="preserve">_________________________________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</si>
  <si>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</si>
  <si>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</si>
  <si>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</si>
  <si>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</si>
  <si>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</si>
  <si>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</si>
  <si>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9ª MEDIÇÃO</t>
  </si>
  <si>
    <r>
      <rPr>
        <b val="true"/>
        <sz val="12"/>
        <rFont val="Times New Roman"/>
        <family val="0"/>
        <charset val="1"/>
      </rPr>
      <t xml:space="preserve">OBRA: 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"/>
      </rPr>
      <t xml:space="preserve">REFORMA UNIDADE BÁSICA DE SAÚDE “ETHEVALDO FRANCISCO ROLDI” (UBS SEDE)</t>
    </r>
  </si>
  <si>
    <r>
      <rPr>
        <b val="true"/>
        <sz val="12"/>
        <rFont val="Times New Roman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RUA OLÍVIO PERINI, Nº 107, BAIRRO CINCO CASINHAS, SÃO ROQUE DO CANAÃ/ES</t>
    </r>
  </si>
  <si>
    <t xml:space="preserve">DESCRIÇÃO</t>
  </si>
  <si>
    <t xml:space="preserve">UND</t>
  </si>
  <si>
    <t xml:space="preserve">8,00 unidades</t>
  </si>
  <si>
    <t xml:space="preserve">4,00 unidades</t>
  </si>
  <si>
    <t xml:space="preserve">12,00 m²</t>
  </si>
  <si>
    <t xml:space="preserve">33,62 m²</t>
  </si>
  <si>
    <t xml:space="preserve">20,50 m</t>
  </si>
  <si>
    <t xml:space="preserve">1,00 unidade</t>
  </si>
  <si>
    <t xml:space="preserve">37,00 unidades</t>
  </si>
  <si>
    <t xml:space="preserve">41,00 unidades</t>
  </si>
  <si>
    <t xml:space="preserve">118,20 m</t>
  </si>
  <si>
    <t xml:space="preserve">295,80 m</t>
  </si>
  <si>
    <t xml:space="preserve">69,60 m</t>
  </si>
  <si>
    <t xml:space="preserve">160,20 m</t>
  </si>
  <si>
    <t xml:space="preserve">3,00 unidades</t>
  </si>
  <si>
    <t xml:space="preserve">2,00 unidades</t>
  </si>
  <si>
    <t xml:space="preserve">185,35 m²</t>
  </si>
  <si>
    <t xml:space="preserve">278,03 m²</t>
  </si>
  <si>
    <t xml:space="preserve">32,00 m²</t>
  </si>
  <si>
    <t xml:space="preserve">328,00 m²</t>
  </si>
  <si>
    <t xml:space="preserve">24,50 m²</t>
  </si>
  <si>
    <t xml:space="preserve">0,212023008773929 unidades</t>
  </si>
  <si>
    <t xml:space="preserve">____________________________________________</t>
  </si>
</sst>
</file>

<file path=xl/styles.xml><?xml version="1.0" encoding="utf-8"?>
<styleSheet xmlns="http://schemas.openxmlformats.org/spreadsheetml/2006/main">
  <numFmts count="18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&quot;VERDADEIRO&quot;;&quot;VERDADEIRO&quot;;&quot;FALSO&quot;"/>
    <numFmt numFmtId="176" formatCode="#,##0.000"/>
    <numFmt numFmtId="177" formatCode="&quot; R$ &quot;* #,##0.00\ ;&quot;-R$ &quot;* #,##0.00\ ;&quot; R$ &quot;* \-#\ ;@\ "/>
    <numFmt numFmtId="178" formatCode="0%"/>
    <numFmt numFmtId="179" formatCode="#,##0.000000000"/>
    <numFmt numFmtId="180" formatCode="[$R$-416]\ #,##0.000;[RED]\-[$R$-416]\ #,##0.000"/>
    <numFmt numFmtId="181" formatCode="0.000"/>
  </numFmts>
  <fonts count="2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5"/>
      <name val="Calibri"/>
      <family val="0"/>
      <charset val="1"/>
    </font>
    <font>
      <b val="true"/>
      <sz val="13"/>
      <name val="Calibri"/>
      <family val="0"/>
      <charset val="1"/>
    </font>
    <font>
      <b val="true"/>
      <sz val="3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1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sz val="9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name val="Arial"/>
      <family val="2"/>
      <charset val="1"/>
    </font>
    <font>
      <sz val="11"/>
      <name val="Arial"/>
      <family val="2"/>
      <charset val="1"/>
    </font>
    <font>
      <sz val="11"/>
      <color rgb="FF000000"/>
      <name val="Arial"/>
      <family val="2"/>
      <charset val="1"/>
    </font>
    <font>
      <u val="single"/>
      <sz val="11"/>
      <color rgb="FF000000"/>
      <name val="Calibri"/>
      <family val="0"/>
      <charset val="1"/>
    </font>
    <font>
      <b val="true"/>
      <sz val="11"/>
      <color rgb="FF000000"/>
      <name val="Calibri"/>
      <family val="0"/>
      <charset val="1"/>
    </font>
    <font>
      <sz val="14"/>
      <color rgb="FF000000"/>
      <name val="Calibri"/>
      <family val="0"/>
      <charset val="1"/>
    </font>
    <font>
      <b val="true"/>
      <sz val="12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name val="Times New Roman"/>
      <family val="0"/>
      <charset val="1"/>
    </font>
    <font>
      <sz val="12"/>
      <name val="Times New Roman"/>
      <family val="0"/>
      <charset val="134"/>
    </font>
    <font>
      <sz val="12"/>
      <name val="Times New Roman"/>
      <family val="1"/>
      <charset val="1"/>
    </font>
  </fonts>
  <fills count="13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EEEEE"/>
      </patternFill>
    </fill>
    <fill>
      <patternFill patternType="solid">
        <fgColor rgb="FFFFFF00"/>
        <bgColor rgb="FFFFFF00"/>
      </patternFill>
    </fill>
  </fills>
  <borders count="48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7" fontId="4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8" fontId="4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1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9" fillId="5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9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9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9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9" fillId="7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1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2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8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3" fillId="8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4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5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9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4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10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1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10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1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3" fillId="10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10" borderId="1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10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7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6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6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8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1" fillId="8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5" borderId="3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5" borderId="3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7" fontId="17" fillId="11" borderId="34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2" fontId="11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5" borderId="1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5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7" fillId="11" borderId="27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8" fillId="11" borderId="25" xfId="19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1" fillId="8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1" fillId="8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1" fillId="8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8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6" fillId="5" borderId="2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7" fillId="11" borderId="22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7" fillId="11" borderId="2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17" fillId="11" borderId="25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73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9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8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45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2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2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9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22" fillId="9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2" fillId="9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9" borderId="16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4" fillId="0" borderId="46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24" fillId="0" borderId="47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4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4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4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10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4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5" fillId="0" borderId="10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5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1" fontId="24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1" fontId="26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 2" xfId="30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363240</xdr:colOff>
      <xdr:row>11</xdr:row>
      <xdr:rowOff>55800</xdr:rowOff>
    </xdr:from>
    <xdr:to>
      <xdr:col>1</xdr:col>
      <xdr:colOff>686160</xdr:colOff>
      <xdr:row>12</xdr:row>
      <xdr:rowOff>655200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363240" y="55800"/>
          <a:ext cx="866520" cy="7614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707040</xdr:colOff>
      <xdr:row>6</xdr:row>
      <xdr:rowOff>196920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55960" cy="11588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W1048576"/>
  <sheetViews>
    <sheetView showFormulas="false" showGridLines="true" showRowColHeaders="true" showZeros="true" rightToLeft="false" tabSelected="false" showOutlineSymbols="true" defaultGridColor="true" view="pageBreakPreview" topLeftCell="A105" colorId="64" zoomScale="100" zoomScaleNormal="100" zoomScalePageLayoutView="100" workbookViewId="0">
      <selection pane="topLeft" activeCell="L125" activeCellId="0" sqref="L125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6" min="6" style="1" width="9.61"/>
    <col collapsed="false" customWidth="true" hidden="false" outlineLevel="0" max="7" min="7" style="1" width="10.89"/>
    <col collapsed="false" customWidth="true" hidden="false" outlineLevel="0" max="8" min="8" style="1" width="12.88"/>
    <col collapsed="false" customWidth="true" hidden="false" outlineLevel="0" max="10" min="10" style="1" width="10.14"/>
    <col collapsed="false" customWidth="true" hidden="false" outlineLevel="0" max="11" min="11" style="1" width="9.29"/>
    <col collapsed="false" customWidth="true" hidden="false" outlineLevel="0" max="12" min="12" style="3" width="12.15"/>
    <col collapsed="false" customWidth="true" hidden="false" outlineLevel="0" max="13" min="13" style="1" width="18.54"/>
    <col collapsed="false" customWidth="true" hidden="false" outlineLevel="0" max="14" min="14" style="1" width="11.43"/>
    <col collapsed="false" customWidth="true" hidden="false" outlineLevel="0" max="15" min="15" style="1" width="11.53"/>
    <col collapsed="false" customWidth="true" hidden="false" outlineLevel="0" max="16" min="16" style="1" width="12.57"/>
    <col collapsed="false" customWidth="true" hidden="false" outlineLevel="0" max="17" min="17" style="1" width="9.29"/>
    <col collapsed="false" customWidth="true" hidden="false" outlineLevel="0" max="18" min="18" style="1" width="19.98"/>
    <col collapsed="false" customWidth="true" hidden="false" outlineLevel="0" max="19" min="19" style="1" width="16.55"/>
    <col collapsed="false" customWidth="true" hidden="false" outlineLevel="0" max="20" min="20" style="1" width="10.57"/>
    <col collapsed="false" customWidth="true" hidden="false" outlineLevel="0" max="21" min="21" style="1" width="12.69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S1" s="5"/>
      <c r="U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S2" s="5"/>
      <c r="U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S3" s="5"/>
      <c r="U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S4" s="5"/>
      <c r="U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S5" s="5"/>
      <c r="U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U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S7" s="5"/>
      <c r="U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S8" s="5"/>
      <c r="U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S9" s="5"/>
      <c r="U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S10" s="5"/>
      <c r="U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S11" s="5"/>
      <c r="U11" s="6"/>
    </row>
    <row r="12" s="9" customFormat="true" ht="12.75" hidden="false" customHeight="true" outlineLevel="0" collapsed="false">
      <c r="A12" s="7" t="s">
        <v>1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8" t="s">
        <v>2</v>
      </c>
      <c r="O12" s="8"/>
      <c r="P12" s="8"/>
      <c r="Q12" s="8"/>
      <c r="S12" s="10"/>
      <c r="U12" s="11"/>
      <c r="V12" s="1"/>
      <c r="W12" s="1"/>
    </row>
    <row r="13" s="9" customFormat="true" ht="61.55" hidden="false" customHeight="true" outlineLevel="0" collapsed="false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8"/>
      <c r="O13" s="8"/>
      <c r="P13" s="8"/>
      <c r="Q13" s="8"/>
      <c r="S13" s="10"/>
      <c r="U13" s="11"/>
      <c r="V13" s="1"/>
      <c r="W13" s="1"/>
    </row>
    <row r="14" s="18" customFormat="true" ht="27.35" hidden="false" customHeight="true" outlineLevel="0" collapsed="false">
      <c r="A14" s="12" t="s">
        <v>3</v>
      </c>
      <c r="B14" s="12"/>
      <c r="C14" s="12"/>
      <c r="D14" s="12"/>
      <c r="E14" s="12"/>
      <c r="F14" s="12"/>
      <c r="G14" s="13" t="s">
        <v>4</v>
      </c>
      <c r="H14" s="13"/>
      <c r="I14" s="14" t="s">
        <v>5</v>
      </c>
      <c r="J14" s="14"/>
      <c r="K14" s="15" t="s">
        <v>6</v>
      </c>
      <c r="L14" s="15"/>
      <c r="M14" s="15"/>
      <c r="N14" s="16" t="s">
        <v>7</v>
      </c>
      <c r="O14" s="16"/>
      <c r="P14" s="17" t="n">
        <v>45426</v>
      </c>
      <c r="Q14" s="17"/>
      <c r="S14" s="19"/>
      <c r="U14" s="20"/>
      <c r="V14" s="1"/>
      <c r="W14" s="1"/>
    </row>
    <row r="15" s="18" customFormat="true" ht="13.8" hidden="false" customHeight="false" outlineLevel="0" collapsed="false">
      <c r="A15" s="12"/>
      <c r="B15" s="12"/>
      <c r="C15" s="12"/>
      <c r="D15" s="12"/>
      <c r="E15" s="12"/>
      <c r="F15" s="12"/>
      <c r="G15" s="13"/>
      <c r="H15" s="13"/>
      <c r="I15" s="14"/>
      <c r="J15" s="14"/>
      <c r="K15" s="15"/>
      <c r="L15" s="15"/>
      <c r="M15" s="15"/>
      <c r="N15" s="21" t="s">
        <v>8</v>
      </c>
      <c r="O15" s="21"/>
      <c r="P15" s="22" t="n">
        <v>45726</v>
      </c>
      <c r="Q15" s="22"/>
      <c r="R15" s="23"/>
      <c r="S15" s="19"/>
      <c r="U15" s="20"/>
      <c r="V15" s="1"/>
      <c r="W15" s="1"/>
    </row>
    <row r="16" s="18" customFormat="true" ht="23.6" hidden="false" customHeight="true" outlineLevel="0" collapsed="false">
      <c r="A16" s="24" t="s">
        <v>9</v>
      </c>
      <c r="B16" s="24"/>
      <c r="C16" s="24"/>
      <c r="D16" s="24"/>
      <c r="E16" s="24"/>
      <c r="F16" s="24"/>
      <c r="G16" s="25" t="s">
        <v>10</v>
      </c>
      <c r="H16" s="25"/>
      <c r="I16" s="26" t="n">
        <v>45658</v>
      </c>
      <c r="J16" s="26"/>
      <c r="K16" s="27" t="s">
        <v>11</v>
      </c>
      <c r="L16" s="28" t="n">
        <v>45688</v>
      </c>
      <c r="M16" s="28"/>
      <c r="N16" s="29" t="s">
        <v>12</v>
      </c>
      <c r="O16" s="29"/>
      <c r="P16" s="30" t="s">
        <v>13</v>
      </c>
      <c r="Q16" s="30"/>
      <c r="R16" s="23"/>
      <c r="S16" s="19"/>
      <c r="U16" s="20"/>
      <c r="V16" s="1"/>
      <c r="W16" s="1"/>
    </row>
    <row r="17" s="18" customFormat="true" ht="18.75" hidden="false" customHeight="true" outlineLevel="0" collapsed="false">
      <c r="A17" s="31" t="s">
        <v>14</v>
      </c>
      <c r="B17" s="31"/>
      <c r="C17" s="31"/>
      <c r="D17" s="31"/>
      <c r="E17" s="31"/>
      <c r="F17" s="31"/>
      <c r="G17" s="31"/>
      <c r="H17" s="31"/>
      <c r="I17" s="32" t="str">
        <f aca="false">L18</f>
        <v>MEDIÇÃO 09</v>
      </c>
      <c r="J17" s="32"/>
      <c r="K17" s="32"/>
      <c r="L17" s="33" t="n">
        <f aca="false">O129</f>
        <v>82489.3467128399</v>
      </c>
      <c r="M17" s="33"/>
      <c r="N17" s="34" t="s">
        <v>15</v>
      </c>
      <c r="O17" s="35" t="n">
        <f aca="false">K129</f>
        <v>0.212022173219657</v>
      </c>
      <c r="P17" s="36" t="s">
        <v>16</v>
      </c>
      <c r="Q17" s="37" t="n">
        <f aca="false">K130</f>
        <v>0.999999991306685</v>
      </c>
      <c r="S17" s="19"/>
      <c r="U17" s="20"/>
      <c r="V17" s="1"/>
      <c r="W17" s="1"/>
    </row>
    <row r="18" s="2" customFormat="true" ht="16.5" hidden="false" customHeight="true" outlineLevel="0" collapsed="false">
      <c r="A18" s="38" t="s">
        <v>17</v>
      </c>
      <c r="B18" s="39" t="s">
        <v>18</v>
      </c>
      <c r="C18" s="39" t="s">
        <v>19</v>
      </c>
      <c r="D18" s="40" t="s">
        <v>20</v>
      </c>
      <c r="E18" s="41" t="s">
        <v>21</v>
      </c>
      <c r="F18" s="41" t="s">
        <v>22</v>
      </c>
      <c r="G18" s="41"/>
      <c r="H18" s="41"/>
      <c r="I18" s="42" t="s">
        <v>23</v>
      </c>
      <c r="J18" s="42"/>
      <c r="K18" s="42"/>
      <c r="L18" s="43" t="s">
        <v>24</v>
      </c>
      <c r="M18" s="43"/>
      <c r="N18" s="43"/>
      <c r="O18" s="44" t="s">
        <v>25</v>
      </c>
      <c r="P18" s="44"/>
      <c r="Q18" s="44"/>
      <c r="S18" s="45"/>
      <c r="U18" s="46"/>
      <c r="V18" s="1"/>
      <c r="W18" s="1"/>
    </row>
    <row r="19" s="2" customFormat="true" ht="34.2" hidden="false" customHeight="true" outlineLevel="0" collapsed="false">
      <c r="A19" s="38"/>
      <c r="B19" s="39"/>
      <c r="C19" s="39"/>
      <c r="D19" s="40"/>
      <c r="E19" s="41"/>
      <c r="F19" s="41" t="s">
        <v>26</v>
      </c>
      <c r="G19" s="41" t="s">
        <v>27</v>
      </c>
      <c r="H19" s="41" t="s">
        <v>28</v>
      </c>
      <c r="I19" s="47" t="s">
        <v>20</v>
      </c>
      <c r="J19" s="40" t="s">
        <v>29</v>
      </c>
      <c r="K19" s="48" t="s">
        <v>30</v>
      </c>
      <c r="L19" s="47" t="s">
        <v>20</v>
      </c>
      <c r="M19" s="49" t="s">
        <v>29</v>
      </c>
      <c r="N19" s="48" t="s">
        <v>30</v>
      </c>
      <c r="O19" s="50" t="s">
        <v>20</v>
      </c>
      <c r="P19" s="49" t="s">
        <v>29</v>
      </c>
      <c r="Q19" s="48" t="s">
        <v>30</v>
      </c>
      <c r="S19" s="51"/>
      <c r="U19" s="46"/>
      <c r="V19" s="1"/>
      <c r="W19" s="1"/>
    </row>
    <row r="20" customFormat="false" ht="13.8" hidden="false" customHeight="false" outlineLevel="0" collapsed="false">
      <c r="A20" s="52" t="n">
        <v>1</v>
      </c>
      <c r="B20" s="53" t="s">
        <v>31</v>
      </c>
      <c r="C20" s="54"/>
      <c r="D20" s="55"/>
      <c r="E20" s="55"/>
      <c r="F20" s="55"/>
      <c r="G20" s="55"/>
      <c r="H20" s="55"/>
      <c r="I20" s="56"/>
      <c r="J20" s="57"/>
      <c r="K20" s="58"/>
      <c r="L20" s="57"/>
      <c r="M20" s="59" t="n">
        <f aca="false">SUM(M21:M22)</f>
        <v>0</v>
      </c>
      <c r="N20" s="58"/>
      <c r="O20" s="57"/>
      <c r="P20" s="59" t="n">
        <f aca="false">SUM(P21:P22)</f>
        <v>11375.7264166</v>
      </c>
      <c r="Q20" s="58"/>
    </row>
    <row r="21" customFormat="false" ht="13.8" hidden="false" customHeight="false" outlineLevel="0" collapsed="false">
      <c r="A21" s="60" t="s">
        <v>32</v>
      </c>
      <c r="B21" s="61" t="s">
        <v>33</v>
      </c>
      <c r="C21" s="62" t="s">
        <v>34</v>
      </c>
      <c r="D21" s="63" t="n">
        <v>8</v>
      </c>
      <c r="E21" s="64" t="n">
        <v>403.483626</v>
      </c>
      <c r="F21" s="64"/>
      <c r="G21" s="64"/>
      <c r="H21" s="64" t="n">
        <f aca="false">D21+F21-G21</f>
        <v>8</v>
      </c>
      <c r="I21" s="65" t="n">
        <v>8</v>
      </c>
      <c r="J21" s="66" t="n">
        <f aca="false">I21*E21</f>
        <v>3227.869008</v>
      </c>
      <c r="K21" s="67" t="n">
        <f aca="false">I21/H21</f>
        <v>1</v>
      </c>
      <c r="L21" s="68"/>
      <c r="M21" s="69" t="n">
        <f aca="false">L21*E21</f>
        <v>0</v>
      </c>
      <c r="N21" s="67" t="n">
        <f aca="false">L21/H21</f>
        <v>0</v>
      </c>
      <c r="O21" s="70" t="n">
        <f aca="false">I21+L21</f>
        <v>8</v>
      </c>
      <c r="P21" s="71" t="n">
        <f aca="false">J21+M21</f>
        <v>3227.869008</v>
      </c>
      <c r="Q21" s="72" t="n">
        <f aca="false">K21+N21</f>
        <v>1</v>
      </c>
    </row>
    <row r="22" customFormat="false" ht="32.3" hidden="false" customHeight="false" outlineLevel="0" collapsed="false">
      <c r="A22" s="60" t="s">
        <v>35</v>
      </c>
      <c r="B22" s="61" t="s">
        <v>36</v>
      </c>
      <c r="C22" s="62" t="s">
        <v>34</v>
      </c>
      <c r="D22" s="63" t="n">
        <v>10.9</v>
      </c>
      <c r="E22" s="64" t="n">
        <v>747.509854</v>
      </c>
      <c r="F22" s="64"/>
      <c r="G22" s="64"/>
      <c r="H22" s="64" t="n">
        <f aca="false">D22+F22-G22</f>
        <v>10.9</v>
      </c>
      <c r="I22" s="65" t="n">
        <v>10.9</v>
      </c>
      <c r="J22" s="66" t="n">
        <f aca="false">I22*E22</f>
        <v>8147.8574086</v>
      </c>
      <c r="K22" s="67" t="n">
        <f aca="false">I22/H22</f>
        <v>1</v>
      </c>
      <c r="L22" s="68"/>
      <c r="M22" s="69" t="n">
        <f aca="false">L22*E22</f>
        <v>0</v>
      </c>
      <c r="N22" s="67" t="n">
        <f aca="false">L22/H22</f>
        <v>0</v>
      </c>
      <c r="O22" s="70" t="n">
        <f aca="false">I22+L22</f>
        <v>10.9</v>
      </c>
      <c r="P22" s="71" t="n">
        <f aca="false">J22+M22</f>
        <v>8147.8574086</v>
      </c>
      <c r="Q22" s="72" t="n">
        <f aca="false">K22+N22</f>
        <v>1</v>
      </c>
    </row>
    <row r="23" customFormat="false" ht="13.8" hidden="false" customHeight="false" outlineLevel="0" collapsed="false">
      <c r="A23" s="52" t="n">
        <v>2</v>
      </c>
      <c r="B23" s="53" t="s">
        <v>37</v>
      </c>
      <c r="C23" s="54"/>
      <c r="D23" s="55"/>
      <c r="E23" s="55"/>
      <c r="F23" s="55"/>
      <c r="G23" s="55"/>
      <c r="H23" s="55"/>
      <c r="I23" s="56"/>
      <c r="J23" s="57"/>
      <c r="K23" s="58"/>
      <c r="L23" s="57"/>
      <c r="M23" s="59" t="n">
        <f aca="false">SUM(M24:M40)</f>
        <v>0</v>
      </c>
      <c r="N23" s="58"/>
      <c r="O23" s="57"/>
      <c r="P23" s="59" t="n">
        <f aca="false">SUM(P24:P40)</f>
        <v>18478.341405356</v>
      </c>
      <c r="Q23" s="58"/>
    </row>
    <row r="24" customFormat="false" ht="13.8" hidden="false" customHeight="false" outlineLevel="0" collapsed="false">
      <c r="A24" s="60" t="s">
        <v>38</v>
      </c>
      <c r="B24" s="61" t="s">
        <v>39</v>
      </c>
      <c r="C24" s="62" t="s">
        <v>40</v>
      </c>
      <c r="D24" s="63" t="n">
        <v>18.91</v>
      </c>
      <c r="E24" s="64" t="n">
        <v>70.267834</v>
      </c>
      <c r="F24" s="64"/>
      <c r="G24" s="64"/>
      <c r="H24" s="64" t="n">
        <f aca="false">D24+F24-G24</f>
        <v>18.91</v>
      </c>
      <c r="I24" s="65" t="n">
        <v>18.91</v>
      </c>
      <c r="J24" s="66" t="n">
        <f aca="false">I24*E24</f>
        <v>1328.76474094</v>
      </c>
      <c r="K24" s="67" t="n">
        <f aca="false">I24/H24</f>
        <v>1</v>
      </c>
      <c r="L24" s="68"/>
      <c r="M24" s="69" t="n">
        <f aca="false">L24*E24</f>
        <v>0</v>
      </c>
      <c r="N24" s="67" t="n">
        <f aca="false">L24/H24</f>
        <v>0</v>
      </c>
      <c r="O24" s="70" t="n">
        <f aca="false">I24+L24</f>
        <v>18.91</v>
      </c>
      <c r="P24" s="71" t="n">
        <f aca="false">J24+M24</f>
        <v>1328.76474094</v>
      </c>
      <c r="Q24" s="72" t="n">
        <f aca="false">K24+N24</f>
        <v>1</v>
      </c>
      <c r="U24" s="73"/>
    </row>
    <row r="25" customFormat="false" ht="22.35" hidden="false" customHeight="false" outlineLevel="0" collapsed="false">
      <c r="A25" s="60" t="s">
        <v>41</v>
      </c>
      <c r="B25" s="61" t="s">
        <v>42</v>
      </c>
      <c r="C25" s="62" t="s">
        <v>34</v>
      </c>
      <c r="D25" s="63" t="n">
        <v>463.58</v>
      </c>
      <c r="E25" s="64" t="n">
        <v>4.414669</v>
      </c>
      <c r="F25" s="64"/>
      <c r="G25" s="64"/>
      <c r="H25" s="64" t="n">
        <f aca="false">D25+F25-G25</f>
        <v>463.58</v>
      </c>
      <c r="I25" s="74" t="n">
        <v>463.58</v>
      </c>
      <c r="J25" s="66" t="n">
        <f aca="false">I25*E25</f>
        <v>2046.55225502</v>
      </c>
      <c r="K25" s="67" t="n">
        <f aca="false">I25/H25</f>
        <v>1</v>
      </c>
      <c r="L25" s="68"/>
      <c r="M25" s="69" t="n">
        <f aca="false">L25*E25</f>
        <v>0</v>
      </c>
      <c r="N25" s="67" t="n">
        <f aca="false">L25/H25</f>
        <v>0</v>
      </c>
      <c r="O25" s="75" t="n">
        <f aca="false">I25+L25</f>
        <v>463.58</v>
      </c>
      <c r="P25" s="71" t="n">
        <f aca="false">J25+M25</f>
        <v>2046.55225502</v>
      </c>
      <c r="Q25" s="76" t="n">
        <f aca="false">K25+N25</f>
        <v>1</v>
      </c>
      <c r="U25" s="73"/>
    </row>
    <row r="26" customFormat="false" ht="13.8" hidden="false" customHeight="false" outlineLevel="0" collapsed="false">
      <c r="A26" s="60" t="s">
        <v>43</v>
      </c>
      <c r="B26" s="61" t="s">
        <v>44</v>
      </c>
      <c r="C26" s="62" t="s">
        <v>34</v>
      </c>
      <c r="D26" s="63" t="n">
        <v>8.88</v>
      </c>
      <c r="E26" s="64" t="n">
        <v>29.068333</v>
      </c>
      <c r="F26" s="64"/>
      <c r="G26" s="64"/>
      <c r="H26" s="64" t="n">
        <f aca="false">D26+F26-G26</f>
        <v>8.88</v>
      </c>
      <c r="I26" s="65" t="n">
        <v>8.88</v>
      </c>
      <c r="J26" s="66" t="n">
        <f aca="false">I26*E26</f>
        <v>258.12679704</v>
      </c>
      <c r="K26" s="67" t="n">
        <f aca="false">I26/H26</f>
        <v>1</v>
      </c>
      <c r="L26" s="68"/>
      <c r="M26" s="69" t="n">
        <f aca="false">L26*E26</f>
        <v>0</v>
      </c>
      <c r="N26" s="67" t="n">
        <f aca="false">L26/H26</f>
        <v>0</v>
      </c>
      <c r="O26" s="70" t="n">
        <f aca="false">I26+L26</f>
        <v>8.88</v>
      </c>
      <c r="P26" s="71" t="n">
        <f aca="false">J26+M26</f>
        <v>258.12679704</v>
      </c>
      <c r="Q26" s="72" t="n">
        <f aca="false">K26+N26</f>
        <v>1</v>
      </c>
      <c r="U26" s="73"/>
    </row>
    <row r="27" customFormat="false" ht="13.8" hidden="false" customHeight="false" outlineLevel="0" collapsed="false">
      <c r="A27" s="60" t="s">
        <v>45</v>
      </c>
      <c r="B27" s="61" t="s">
        <v>46</v>
      </c>
      <c r="C27" s="62" t="s">
        <v>34</v>
      </c>
      <c r="D27" s="63" t="n">
        <v>15.96</v>
      </c>
      <c r="E27" s="64" t="n">
        <v>18.734828</v>
      </c>
      <c r="F27" s="64"/>
      <c r="G27" s="64"/>
      <c r="H27" s="64" t="n">
        <f aca="false">D27+F27-G27</f>
        <v>15.96</v>
      </c>
      <c r="I27" s="65" t="n">
        <v>15.96</v>
      </c>
      <c r="J27" s="66" t="n">
        <f aca="false">I27*E27</f>
        <v>299.00785488</v>
      </c>
      <c r="K27" s="67" t="n">
        <f aca="false">I27/H27</f>
        <v>1</v>
      </c>
      <c r="L27" s="68"/>
      <c r="M27" s="69" t="n">
        <f aca="false">L27*E27</f>
        <v>0</v>
      </c>
      <c r="N27" s="67" t="n">
        <f aca="false">L27/H27</f>
        <v>0</v>
      </c>
      <c r="O27" s="70" t="n">
        <f aca="false">I27+L27</f>
        <v>15.96</v>
      </c>
      <c r="P27" s="71" t="n">
        <f aca="false">J27+M27</f>
        <v>299.00785488</v>
      </c>
      <c r="Q27" s="72" t="n">
        <f aca="false">K27+N27</f>
        <v>1</v>
      </c>
      <c r="U27" s="73"/>
    </row>
    <row r="28" customFormat="false" ht="13.8" hidden="false" customHeight="false" outlineLevel="0" collapsed="false">
      <c r="A28" s="60" t="s">
        <v>47</v>
      </c>
      <c r="B28" s="61" t="s">
        <v>48</v>
      </c>
      <c r="C28" s="62" t="s">
        <v>34</v>
      </c>
      <c r="D28" s="63" t="n">
        <v>63.43</v>
      </c>
      <c r="E28" s="64" t="n">
        <v>11.715382</v>
      </c>
      <c r="F28" s="64"/>
      <c r="G28" s="64"/>
      <c r="H28" s="64" t="n">
        <f aca="false">D28+F28-G28</f>
        <v>63.43</v>
      </c>
      <c r="I28" s="65" t="n">
        <v>63.43</v>
      </c>
      <c r="J28" s="66" t="n">
        <f aca="false">I28*E28</f>
        <v>743.10668026</v>
      </c>
      <c r="K28" s="67" t="n">
        <f aca="false">I28/H28</f>
        <v>1</v>
      </c>
      <c r="L28" s="68"/>
      <c r="M28" s="69" t="n">
        <f aca="false">L28*E28</f>
        <v>0</v>
      </c>
      <c r="N28" s="67" t="n">
        <f aca="false">L28/H28</f>
        <v>0</v>
      </c>
      <c r="O28" s="70" t="n">
        <f aca="false">I28+L28</f>
        <v>63.43</v>
      </c>
      <c r="P28" s="71" t="n">
        <f aca="false">J28+M28</f>
        <v>743.10668026</v>
      </c>
      <c r="Q28" s="72" t="n">
        <f aca="false">K28+N28</f>
        <v>1</v>
      </c>
      <c r="U28" s="73"/>
    </row>
    <row r="29" customFormat="false" ht="13.8" hidden="false" customHeight="false" outlineLevel="0" collapsed="false">
      <c r="A29" s="60"/>
      <c r="B29" s="61" t="s">
        <v>49</v>
      </c>
      <c r="C29" s="62" t="s">
        <v>50</v>
      </c>
      <c r="D29" s="63" t="n">
        <v>252.38</v>
      </c>
      <c r="E29" s="64" t="n">
        <v>2.727067</v>
      </c>
      <c r="F29" s="64"/>
      <c r="G29" s="64"/>
      <c r="H29" s="64" t="n">
        <f aca="false">D29+F29-G29</f>
        <v>252.38</v>
      </c>
      <c r="I29" s="65" t="n">
        <v>252.38</v>
      </c>
      <c r="J29" s="66" t="n">
        <f aca="false">I29*E29</f>
        <v>688.25716946</v>
      </c>
      <c r="K29" s="67" t="n">
        <f aca="false">I29/H29</f>
        <v>1</v>
      </c>
      <c r="L29" s="68"/>
      <c r="M29" s="69" t="n">
        <f aca="false">L29*E29</f>
        <v>0</v>
      </c>
      <c r="N29" s="67" t="n">
        <f aca="false">L29/H29</f>
        <v>0</v>
      </c>
      <c r="O29" s="70" t="n">
        <f aca="false">I29+L29</f>
        <v>252.38</v>
      </c>
      <c r="P29" s="71" t="n">
        <f aca="false">J29+M29</f>
        <v>688.25716946</v>
      </c>
      <c r="Q29" s="72" t="n">
        <f aca="false">K29+N29</f>
        <v>1</v>
      </c>
      <c r="S29" s="77"/>
      <c r="U29" s="73"/>
    </row>
    <row r="30" customFormat="false" ht="13.8" hidden="false" customHeight="false" outlineLevel="0" collapsed="false">
      <c r="A30" s="60" t="s">
        <v>51</v>
      </c>
      <c r="B30" s="61" t="s">
        <v>52</v>
      </c>
      <c r="C30" s="62" t="s">
        <v>34</v>
      </c>
      <c r="D30" s="63" t="n">
        <v>7.8</v>
      </c>
      <c r="E30" s="64" t="n">
        <v>11.715382</v>
      </c>
      <c r="F30" s="64"/>
      <c r="G30" s="64"/>
      <c r="H30" s="64" t="n">
        <f aca="false">D30+F30-G30</f>
        <v>7.8</v>
      </c>
      <c r="I30" s="65" t="n">
        <v>7.8</v>
      </c>
      <c r="J30" s="66" t="n">
        <f aca="false">I30*E30</f>
        <v>91.3799796</v>
      </c>
      <c r="K30" s="67" t="n">
        <f aca="false">I30/H30</f>
        <v>1</v>
      </c>
      <c r="L30" s="68"/>
      <c r="M30" s="69" t="n">
        <f aca="false">L30*E30</f>
        <v>0</v>
      </c>
      <c r="N30" s="67" t="n">
        <f aca="false">L30/H30</f>
        <v>0</v>
      </c>
      <c r="O30" s="70" t="n">
        <f aca="false">I30+L30</f>
        <v>7.8</v>
      </c>
      <c r="P30" s="71" t="n">
        <f aca="false">J30+M30</f>
        <v>91.3799796</v>
      </c>
      <c r="Q30" s="72" t="n">
        <f aca="false">K30+N30</f>
        <v>1</v>
      </c>
      <c r="U30" s="73"/>
    </row>
    <row r="31" customFormat="false" ht="13.8" hidden="false" customHeight="false" outlineLevel="0" collapsed="false">
      <c r="A31" s="60" t="s">
        <v>53</v>
      </c>
      <c r="B31" s="61" t="s">
        <v>54</v>
      </c>
      <c r="C31" s="62" t="s">
        <v>55</v>
      </c>
      <c r="D31" s="63" t="n">
        <v>1</v>
      </c>
      <c r="E31" s="64" t="n">
        <v>12.815992</v>
      </c>
      <c r="F31" s="64"/>
      <c r="G31" s="64"/>
      <c r="H31" s="64" t="n">
        <f aca="false">D31+F31-G31</f>
        <v>1</v>
      </c>
      <c r="I31" s="65" t="n">
        <v>1</v>
      </c>
      <c r="J31" s="66" t="n">
        <f aca="false">I31*E31</f>
        <v>12.815992</v>
      </c>
      <c r="K31" s="67" t="n">
        <f aca="false">I31/H31</f>
        <v>1</v>
      </c>
      <c r="L31" s="68"/>
      <c r="M31" s="69" t="n">
        <f aca="false">L31*E31</f>
        <v>0</v>
      </c>
      <c r="N31" s="67" t="n">
        <f aca="false">L31/H31</f>
        <v>0</v>
      </c>
      <c r="O31" s="70" t="n">
        <f aca="false">I31+L31</f>
        <v>1</v>
      </c>
      <c r="P31" s="71" t="n">
        <f aca="false">J31+M31</f>
        <v>12.815992</v>
      </c>
      <c r="Q31" s="72" t="n">
        <f aca="false">K31+N31</f>
        <v>1</v>
      </c>
      <c r="U31" s="73"/>
    </row>
    <row r="32" customFormat="false" ht="13.8" hidden="false" customHeight="false" outlineLevel="0" collapsed="false">
      <c r="A32" s="60" t="s">
        <v>56</v>
      </c>
      <c r="B32" s="61" t="s">
        <v>57</v>
      </c>
      <c r="C32" s="62" t="s">
        <v>55</v>
      </c>
      <c r="D32" s="63" t="n">
        <v>2</v>
      </c>
      <c r="E32" s="64" t="n">
        <v>17.401867</v>
      </c>
      <c r="F32" s="64"/>
      <c r="G32" s="64"/>
      <c r="H32" s="64" t="n">
        <f aca="false">D32+F32-G32</f>
        <v>2</v>
      </c>
      <c r="I32" s="74" t="n">
        <v>2</v>
      </c>
      <c r="J32" s="66" t="n">
        <f aca="false">I32*E32</f>
        <v>34.803734</v>
      </c>
      <c r="K32" s="67" t="n">
        <f aca="false">I32/H32</f>
        <v>1</v>
      </c>
      <c r="L32" s="68"/>
      <c r="M32" s="69" t="n">
        <f aca="false">L32*E32</f>
        <v>0</v>
      </c>
      <c r="N32" s="67" t="n">
        <f aca="false">L32/H32</f>
        <v>0</v>
      </c>
      <c r="O32" s="75" t="n">
        <f aca="false">I32+L32</f>
        <v>2</v>
      </c>
      <c r="P32" s="71" t="n">
        <f aca="false">J32+M32</f>
        <v>34.803734</v>
      </c>
      <c r="Q32" s="76" t="n">
        <f aca="false">K32+N32</f>
        <v>1</v>
      </c>
      <c r="U32" s="73"/>
    </row>
    <row r="33" customFormat="false" ht="13.8" hidden="false" customHeight="false" outlineLevel="0" collapsed="false">
      <c r="A33" s="60" t="s">
        <v>58</v>
      </c>
      <c r="B33" s="61" t="s">
        <v>59</v>
      </c>
      <c r="C33" s="62" t="s">
        <v>55</v>
      </c>
      <c r="D33" s="63" t="n">
        <v>1</v>
      </c>
      <c r="E33" s="64" t="n">
        <v>12.815992</v>
      </c>
      <c r="F33" s="64"/>
      <c r="G33" s="64"/>
      <c r="H33" s="64" t="n">
        <f aca="false">D33+F33-G33</f>
        <v>1</v>
      </c>
      <c r="I33" s="65" t="n">
        <v>1</v>
      </c>
      <c r="J33" s="66" t="n">
        <f aca="false">I33*E33</f>
        <v>12.815992</v>
      </c>
      <c r="K33" s="67" t="n">
        <f aca="false">I33/H33</f>
        <v>1</v>
      </c>
      <c r="L33" s="68"/>
      <c r="M33" s="69" t="n">
        <f aca="false">L33*E33</f>
        <v>0</v>
      </c>
      <c r="N33" s="67" t="n">
        <f aca="false">L33/H33</f>
        <v>0</v>
      </c>
      <c r="O33" s="70" t="n">
        <f aca="false">I33+L33</f>
        <v>1</v>
      </c>
      <c r="P33" s="71" t="n">
        <f aca="false">J33+M33</f>
        <v>12.815992</v>
      </c>
      <c r="Q33" s="72" t="n">
        <f aca="false">K33+N33</f>
        <v>1</v>
      </c>
      <c r="U33" s="73"/>
    </row>
    <row r="34" customFormat="false" ht="13.8" hidden="false" customHeight="false" outlineLevel="0" collapsed="false">
      <c r="A34" s="60" t="s">
        <v>60</v>
      </c>
      <c r="B34" s="61" t="s">
        <v>61</v>
      </c>
      <c r="C34" s="62" t="s">
        <v>34</v>
      </c>
      <c r="D34" s="63" t="n">
        <v>319.3</v>
      </c>
      <c r="E34" s="64" t="n">
        <v>32.516911</v>
      </c>
      <c r="F34" s="64"/>
      <c r="G34" s="64"/>
      <c r="H34" s="64" t="n">
        <f aca="false">D34+F34-G34</f>
        <v>319.3</v>
      </c>
      <c r="I34" s="65" t="n">
        <v>319.3</v>
      </c>
      <c r="J34" s="66" t="n">
        <f aca="false">I34*E34</f>
        <v>10382.6496823</v>
      </c>
      <c r="K34" s="67" t="n">
        <f aca="false">I34/H34</f>
        <v>1</v>
      </c>
      <c r="L34" s="68"/>
      <c r="M34" s="69" t="n">
        <f aca="false">L34*E34</f>
        <v>0</v>
      </c>
      <c r="N34" s="67" t="n">
        <f aca="false">L34/H34</f>
        <v>0</v>
      </c>
      <c r="O34" s="70" t="n">
        <f aca="false">I34+L34</f>
        <v>319.3</v>
      </c>
      <c r="P34" s="71" t="n">
        <f aca="false">J34+M34</f>
        <v>10382.6496823</v>
      </c>
      <c r="Q34" s="72" t="n">
        <f aca="false">K34+N34</f>
        <v>1</v>
      </c>
      <c r="U34" s="73"/>
    </row>
    <row r="35" customFormat="false" ht="22.35" hidden="false" customHeight="false" outlineLevel="0" collapsed="false">
      <c r="A35" s="60" t="s">
        <v>62</v>
      </c>
      <c r="B35" s="61" t="s">
        <v>63</v>
      </c>
      <c r="C35" s="62" t="s">
        <v>50</v>
      </c>
      <c r="D35" s="63" t="n">
        <v>7.6</v>
      </c>
      <c r="E35" s="64" t="n">
        <v>22.427986</v>
      </c>
      <c r="F35" s="64"/>
      <c r="G35" s="64"/>
      <c r="H35" s="64" t="n">
        <f aca="false">D35+F35-G35</f>
        <v>7.6</v>
      </c>
      <c r="I35" s="65" t="n">
        <v>7.6</v>
      </c>
      <c r="J35" s="66" t="n">
        <f aca="false">I35*E35</f>
        <v>170.4526936</v>
      </c>
      <c r="K35" s="67" t="n">
        <f aca="false">I35/H35</f>
        <v>1</v>
      </c>
      <c r="L35" s="68"/>
      <c r="M35" s="69" t="n">
        <f aca="false">L35*E35</f>
        <v>0</v>
      </c>
      <c r="N35" s="67" t="n">
        <f aca="false">L35/H35</f>
        <v>0</v>
      </c>
      <c r="O35" s="70" t="n">
        <f aca="false">I35+L35</f>
        <v>7.6</v>
      </c>
      <c r="P35" s="71" t="n">
        <f aca="false">J35+M35</f>
        <v>170.4526936</v>
      </c>
      <c r="Q35" s="72" t="n">
        <f aca="false">K35+N35</f>
        <v>1</v>
      </c>
      <c r="U35" s="73"/>
    </row>
    <row r="36" customFormat="false" ht="13.8" hidden="false" customHeight="false" outlineLevel="0" collapsed="false">
      <c r="A36" s="60" t="s">
        <v>64</v>
      </c>
      <c r="B36" s="61" t="s">
        <v>65</v>
      </c>
      <c r="C36" s="62" t="s">
        <v>34</v>
      </c>
      <c r="D36" s="63" t="n">
        <v>36.85</v>
      </c>
      <c r="E36" s="64" t="n">
        <v>11.715382</v>
      </c>
      <c r="F36" s="64"/>
      <c r="G36" s="64"/>
      <c r="H36" s="64" t="n">
        <f aca="false">D36+F36-G36</f>
        <v>36.85</v>
      </c>
      <c r="I36" s="65" t="n">
        <v>36.85</v>
      </c>
      <c r="J36" s="66" t="n">
        <f aca="false">I36*E36</f>
        <v>431.7118267</v>
      </c>
      <c r="K36" s="67" t="n">
        <f aca="false">I36/H36</f>
        <v>1</v>
      </c>
      <c r="L36" s="68"/>
      <c r="M36" s="69" t="n">
        <f aca="false">L36*E36</f>
        <v>0</v>
      </c>
      <c r="N36" s="67" t="n">
        <f aca="false">L36/H36</f>
        <v>0</v>
      </c>
      <c r="O36" s="70" t="n">
        <f aca="false">I36+L36</f>
        <v>36.85</v>
      </c>
      <c r="P36" s="71" t="n">
        <f aca="false">J36+M36</f>
        <v>431.7118267</v>
      </c>
      <c r="Q36" s="72" t="n">
        <f aca="false">K36+N36</f>
        <v>1</v>
      </c>
      <c r="U36" s="73"/>
    </row>
    <row r="37" customFormat="false" ht="13.8" hidden="false" customHeight="false" outlineLevel="0" collapsed="false">
      <c r="A37" s="60" t="s">
        <v>66</v>
      </c>
      <c r="B37" s="61" t="s">
        <v>67</v>
      </c>
      <c r="C37" s="62" t="s">
        <v>34</v>
      </c>
      <c r="D37" s="63" t="n">
        <v>5.52</v>
      </c>
      <c r="E37" s="64" t="n">
        <v>15.4623476</v>
      </c>
      <c r="F37" s="64"/>
      <c r="G37" s="64"/>
      <c r="H37" s="64" t="n">
        <f aca="false">D37+F37-G37</f>
        <v>5.52</v>
      </c>
      <c r="I37" s="65" t="n">
        <v>5.52</v>
      </c>
      <c r="J37" s="66" t="n">
        <f aca="false">I37*E37</f>
        <v>85.352158752</v>
      </c>
      <c r="K37" s="67" t="n">
        <f aca="false">I37/H37</f>
        <v>1</v>
      </c>
      <c r="L37" s="68"/>
      <c r="M37" s="69" t="n">
        <f aca="false">L37*E37</f>
        <v>0</v>
      </c>
      <c r="N37" s="67" t="n">
        <f aca="false">L37/H37</f>
        <v>0</v>
      </c>
      <c r="O37" s="70" t="n">
        <f aca="false">I37+L37</f>
        <v>5.52</v>
      </c>
      <c r="P37" s="71" t="n">
        <f aca="false">J37+M37</f>
        <v>85.352158752</v>
      </c>
      <c r="Q37" s="72" t="n">
        <f aca="false">K37+N37</f>
        <v>1</v>
      </c>
      <c r="U37" s="73"/>
    </row>
    <row r="38" customFormat="false" ht="22.35" hidden="false" customHeight="false" outlineLevel="0" collapsed="false">
      <c r="A38" s="60" t="s">
        <v>68</v>
      </c>
      <c r="B38" s="61" t="s">
        <v>69</v>
      </c>
      <c r="C38" s="62" t="s">
        <v>34</v>
      </c>
      <c r="D38" s="63" t="n">
        <v>182.62</v>
      </c>
      <c r="E38" s="64" t="n">
        <v>3.3727582</v>
      </c>
      <c r="F38" s="64"/>
      <c r="G38" s="64"/>
      <c r="H38" s="64" t="n">
        <f aca="false">D38+F38-G38</f>
        <v>182.62</v>
      </c>
      <c r="I38" s="74" t="n">
        <v>182.62</v>
      </c>
      <c r="J38" s="66" t="n">
        <f aca="false">I38*E38</f>
        <v>615.933102484</v>
      </c>
      <c r="K38" s="67" t="n">
        <f aca="false">I38/H38</f>
        <v>1</v>
      </c>
      <c r="L38" s="68"/>
      <c r="M38" s="69" t="n">
        <f aca="false">L38*E38</f>
        <v>0</v>
      </c>
      <c r="N38" s="67" t="n">
        <f aca="false">L38/H38</f>
        <v>0</v>
      </c>
      <c r="O38" s="75" t="n">
        <f aca="false">I38+L38</f>
        <v>182.62</v>
      </c>
      <c r="P38" s="71" t="n">
        <f aca="false">J38+M38</f>
        <v>615.933102484</v>
      </c>
      <c r="Q38" s="76" t="n">
        <f aca="false">K38+N38</f>
        <v>1</v>
      </c>
      <c r="U38" s="73"/>
    </row>
    <row r="39" customFormat="false" ht="13.8" hidden="false" customHeight="false" outlineLevel="0" collapsed="false">
      <c r="A39" s="60" t="s">
        <v>70</v>
      </c>
      <c r="B39" s="61" t="s">
        <v>71</v>
      </c>
      <c r="C39" s="62" t="s">
        <v>34</v>
      </c>
      <c r="D39" s="63" t="n">
        <v>73.07</v>
      </c>
      <c r="E39" s="64" t="n">
        <v>2.274594</v>
      </c>
      <c r="F39" s="64"/>
      <c r="G39" s="64"/>
      <c r="H39" s="64" t="n">
        <f aca="false">D39+F39-G39</f>
        <v>73.07</v>
      </c>
      <c r="I39" s="65" t="n">
        <v>73.07</v>
      </c>
      <c r="J39" s="66" t="n">
        <f aca="false">I39*E39</f>
        <v>166.20458358</v>
      </c>
      <c r="K39" s="67" t="n">
        <f aca="false">I39/H39</f>
        <v>1</v>
      </c>
      <c r="L39" s="68"/>
      <c r="M39" s="69" t="n">
        <f aca="false">L39*E39</f>
        <v>0</v>
      </c>
      <c r="N39" s="67" t="n">
        <f aca="false">L39/H39</f>
        <v>0</v>
      </c>
      <c r="O39" s="70" t="n">
        <f aca="false">I39+L39</f>
        <v>73.07</v>
      </c>
      <c r="P39" s="71" t="n">
        <f aca="false">J39+M39</f>
        <v>166.20458358</v>
      </c>
      <c r="Q39" s="72" t="n">
        <f aca="false">K39+N39</f>
        <v>1</v>
      </c>
      <c r="U39" s="73"/>
    </row>
    <row r="40" customFormat="false" ht="13.8" hidden="false" customHeight="false" outlineLevel="0" collapsed="false">
      <c r="A40" s="60" t="s">
        <v>72</v>
      </c>
      <c r="B40" s="61" t="s">
        <v>73</v>
      </c>
      <c r="C40" s="62" t="s">
        <v>34</v>
      </c>
      <c r="D40" s="63" t="n">
        <v>369.11</v>
      </c>
      <c r="E40" s="64" t="n">
        <v>3.008334</v>
      </c>
      <c r="F40" s="64"/>
      <c r="G40" s="64"/>
      <c r="H40" s="64" t="n">
        <f aca="false">D40+F40-G40</f>
        <v>369.11</v>
      </c>
      <c r="I40" s="65" t="n">
        <v>369.11</v>
      </c>
      <c r="J40" s="66" t="n">
        <f aca="false">I40*E40</f>
        <v>1110.40616274</v>
      </c>
      <c r="K40" s="67" t="n">
        <f aca="false">I40/H40</f>
        <v>1</v>
      </c>
      <c r="L40" s="68"/>
      <c r="M40" s="69" t="n">
        <f aca="false">L40*E40</f>
        <v>0</v>
      </c>
      <c r="N40" s="67" t="n">
        <f aca="false">L40/H40</f>
        <v>0</v>
      </c>
      <c r="O40" s="70" t="n">
        <f aca="false">I40+L40</f>
        <v>369.11</v>
      </c>
      <c r="P40" s="71" t="n">
        <f aca="false">J40+M40</f>
        <v>1110.40616274</v>
      </c>
      <c r="Q40" s="72" t="n">
        <f aca="false">K40+N40</f>
        <v>1</v>
      </c>
      <c r="U40" s="73"/>
    </row>
    <row r="41" customFormat="false" ht="13.8" hidden="false" customHeight="false" outlineLevel="0" collapsed="false">
      <c r="A41" s="52" t="n">
        <v>3</v>
      </c>
      <c r="B41" s="53" t="s">
        <v>74</v>
      </c>
      <c r="C41" s="54"/>
      <c r="D41" s="55"/>
      <c r="E41" s="55"/>
      <c r="F41" s="55"/>
      <c r="G41" s="55"/>
      <c r="H41" s="55"/>
      <c r="I41" s="56"/>
      <c r="J41" s="57"/>
      <c r="K41" s="58"/>
      <c r="L41" s="57"/>
      <c r="M41" s="59" t="n">
        <f aca="false">SUM(M42:M44)</f>
        <v>0</v>
      </c>
      <c r="N41" s="58"/>
      <c r="O41" s="57"/>
      <c r="P41" s="59" t="n">
        <f aca="false">SUM(P42:P44)</f>
        <v>9207.47438548</v>
      </c>
      <c r="Q41" s="58"/>
    </row>
    <row r="42" customFormat="false" ht="42.9" hidden="false" customHeight="false" outlineLevel="0" collapsed="false">
      <c r="A42" s="60" t="s">
        <v>75</v>
      </c>
      <c r="B42" s="61" t="s">
        <v>76</v>
      </c>
      <c r="C42" s="62" t="s">
        <v>34</v>
      </c>
      <c r="D42" s="63" t="n">
        <v>46.94</v>
      </c>
      <c r="E42" s="64" t="n">
        <v>80.258927</v>
      </c>
      <c r="F42" s="64"/>
      <c r="G42" s="64"/>
      <c r="H42" s="64" t="n">
        <f aca="false">D42+F42-G42</f>
        <v>46.94</v>
      </c>
      <c r="I42" s="65" t="n">
        <v>46.94</v>
      </c>
      <c r="J42" s="66" t="n">
        <f aca="false">I42*E42</f>
        <v>3767.35403338</v>
      </c>
      <c r="K42" s="67" t="n">
        <f aca="false">I42/H42</f>
        <v>1</v>
      </c>
      <c r="L42" s="68"/>
      <c r="M42" s="69" t="n">
        <f aca="false">L42*E42</f>
        <v>0</v>
      </c>
      <c r="N42" s="67" t="n">
        <f aca="false">L42/H42</f>
        <v>0</v>
      </c>
      <c r="O42" s="70" t="n">
        <f aca="false">I42+L42</f>
        <v>46.94</v>
      </c>
      <c r="P42" s="71" t="n">
        <f aca="false">J42+M42</f>
        <v>3767.35403338</v>
      </c>
      <c r="Q42" s="72" t="n">
        <f aca="false">K42+N42</f>
        <v>1</v>
      </c>
      <c r="S42" s="73"/>
    </row>
    <row r="43" customFormat="false" ht="22.35" hidden="false" customHeight="false" outlineLevel="0" collapsed="false">
      <c r="A43" s="60" t="s">
        <v>77</v>
      </c>
      <c r="B43" s="61" t="s">
        <v>78</v>
      </c>
      <c r="C43" s="62" t="s">
        <v>50</v>
      </c>
      <c r="D43" s="63" t="n">
        <v>7.6</v>
      </c>
      <c r="E43" s="64" t="n">
        <v>11.409657</v>
      </c>
      <c r="F43" s="64"/>
      <c r="G43" s="64"/>
      <c r="H43" s="64" t="n">
        <f aca="false">D43+F43-G43</f>
        <v>7.6</v>
      </c>
      <c r="I43" s="74" t="n">
        <v>7.6</v>
      </c>
      <c r="J43" s="66" t="n">
        <f aca="false">I43*E43</f>
        <v>86.7133932</v>
      </c>
      <c r="K43" s="67" t="n">
        <f aca="false">I43/H43</f>
        <v>1</v>
      </c>
      <c r="L43" s="68"/>
      <c r="M43" s="69" t="n">
        <f aca="false">L43*E43</f>
        <v>0</v>
      </c>
      <c r="N43" s="67" t="n">
        <f aca="false">L43/H43</f>
        <v>0</v>
      </c>
      <c r="O43" s="75" t="n">
        <f aca="false">I43+L43</f>
        <v>7.6</v>
      </c>
      <c r="P43" s="71" t="n">
        <f aca="false">J43+M43</f>
        <v>86.7133932</v>
      </c>
      <c r="Q43" s="76" t="n">
        <f aca="false">K43+N43</f>
        <v>1</v>
      </c>
      <c r="S43" s="73"/>
    </row>
    <row r="44" customFormat="false" ht="22.35" hidden="false" customHeight="false" outlineLevel="0" collapsed="false">
      <c r="A44" s="60" t="s">
        <v>79</v>
      </c>
      <c r="B44" s="61" t="s">
        <v>80</v>
      </c>
      <c r="C44" s="62" t="s">
        <v>34</v>
      </c>
      <c r="D44" s="63" t="n">
        <v>28.05</v>
      </c>
      <c r="E44" s="64" t="n">
        <v>190.852298</v>
      </c>
      <c r="F44" s="64"/>
      <c r="G44" s="64"/>
      <c r="H44" s="64" t="n">
        <f aca="false">D44+F44-G44</f>
        <v>28.05</v>
      </c>
      <c r="I44" s="65" t="n">
        <v>28.05</v>
      </c>
      <c r="J44" s="66" t="n">
        <f aca="false">I44*E44</f>
        <v>5353.4069589</v>
      </c>
      <c r="K44" s="67" t="n">
        <f aca="false">I44/H44</f>
        <v>1</v>
      </c>
      <c r="L44" s="68"/>
      <c r="M44" s="69" t="n">
        <f aca="false">L44*E44</f>
        <v>0</v>
      </c>
      <c r="N44" s="67" t="n">
        <f aca="false">L44/H44</f>
        <v>0</v>
      </c>
      <c r="O44" s="70" t="n">
        <f aca="false">I44+L44</f>
        <v>28.05</v>
      </c>
      <c r="P44" s="71" t="n">
        <f aca="false">J44+M44</f>
        <v>5353.4069589</v>
      </c>
      <c r="Q44" s="72" t="n">
        <f aca="false">K44+N44</f>
        <v>1</v>
      </c>
      <c r="S44" s="73"/>
    </row>
    <row r="45" customFormat="false" ht="13.8" hidden="false" customHeight="false" outlineLevel="0" collapsed="false">
      <c r="A45" s="52" t="n">
        <v>4</v>
      </c>
      <c r="B45" s="53" t="s">
        <v>81</v>
      </c>
      <c r="C45" s="54"/>
      <c r="D45" s="55"/>
      <c r="E45" s="55"/>
      <c r="F45" s="55"/>
      <c r="G45" s="55"/>
      <c r="H45" s="55"/>
      <c r="I45" s="56"/>
      <c r="J45" s="57"/>
      <c r="K45" s="58"/>
      <c r="L45" s="57"/>
      <c r="M45" s="59" t="n">
        <f aca="false">SUM(M46:M49)</f>
        <v>8869.8502312</v>
      </c>
      <c r="N45" s="58"/>
      <c r="O45" s="57"/>
      <c r="P45" s="59" t="n">
        <f aca="false">SUM(P46:P49)</f>
        <v>24883.4435297</v>
      </c>
      <c r="Q45" s="58"/>
      <c r="S45" s="73"/>
    </row>
    <row r="46" customFormat="false" ht="22.35" hidden="false" customHeight="false" outlineLevel="0" collapsed="false">
      <c r="A46" s="60" t="s">
        <v>82</v>
      </c>
      <c r="B46" s="61" t="s">
        <v>83</v>
      </c>
      <c r="C46" s="62" t="s">
        <v>55</v>
      </c>
      <c r="D46" s="63" t="n">
        <v>5</v>
      </c>
      <c r="E46" s="64" t="n">
        <v>489.588015</v>
      </c>
      <c r="F46" s="64"/>
      <c r="G46" s="64"/>
      <c r="H46" s="64" t="n">
        <f aca="false">D46+F46-G46</f>
        <v>5</v>
      </c>
      <c r="I46" s="65" t="n">
        <v>5</v>
      </c>
      <c r="J46" s="66" t="n">
        <f aca="false">I46*E46</f>
        <v>2447.940075</v>
      </c>
      <c r="K46" s="67" t="n">
        <f aca="false">I46/H46</f>
        <v>1</v>
      </c>
      <c r="L46" s="68"/>
      <c r="M46" s="69" t="n">
        <f aca="false">L46*E46</f>
        <v>0</v>
      </c>
      <c r="N46" s="67" t="n">
        <f aca="false">L46/H46</f>
        <v>0</v>
      </c>
      <c r="O46" s="70" t="n">
        <f aca="false">I46+L46</f>
        <v>5</v>
      </c>
      <c r="P46" s="71" t="n">
        <f aca="false">J46+M46</f>
        <v>2447.940075</v>
      </c>
      <c r="Q46" s="72" t="n">
        <f aca="false">K46+N46</f>
        <v>1</v>
      </c>
      <c r="S46" s="73"/>
    </row>
    <row r="47" customFormat="false" ht="42.9" hidden="false" customHeight="false" outlineLevel="0" collapsed="false">
      <c r="A47" s="60" t="s">
        <v>84</v>
      </c>
      <c r="B47" s="61" t="s">
        <v>85</v>
      </c>
      <c r="C47" s="62" t="s">
        <v>86</v>
      </c>
      <c r="D47" s="63" t="n">
        <v>5</v>
      </c>
      <c r="E47" s="64" t="n">
        <v>1108.7312789</v>
      </c>
      <c r="F47" s="64" t="n">
        <v>8</v>
      </c>
      <c r="G47" s="64"/>
      <c r="H47" s="64" t="n">
        <f aca="false">D47+F47-G47</f>
        <v>13</v>
      </c>
      <c r="I47" s="65" t="n">
        <v>5</v>
      </c>
      <c r="J47" s="66" t="n">
        <f aca="false">I47*E47</f>
        <v>5543.6563945</v>
      </c>
      <c r="K47" s="67" t="n">
        <f aca="false">I47/H47</f>
        <v>0.384615384615385</v>
      </c>
      <c r="L47" s="64" t="n">
        <v>8</v>
      </c>
      <c r="M47" s="69" t="n">
        <f aca="false">L47*E47</f>
        <v>8869.8502312</v>
      </c>
      <c r="N47" s="67" t="n">
        <f aca="false">L47/H47</f>
        <v>0.615384615384615</v>
      </c>
      <c r="O47" s="70" t="n">
        <f aca="false">I47+L47</f>
        <v>13</v>
      </c>
      <c r="P47" s="71" t="n">
        <f aca="false">J47+M47</f>
        <v>14413.5066257</v>
      </c>
      <c r="Q47" s="72" t="n">
        <f aca="false">K47+N47</f>
        <v>1</v>
      </c>
      <c r="S47" s="73"/>
    </row>
    <row r="48" customFormat="false" ht="42.9" hidden="false" customHeight="false" outlineLevel="0" collapsed="false">
      <c r="A48" s="60" t="s">
        <v>87</v>
      </c>
      <c r="B48" s="61" t="s">
        <v>88</v>
      </c>
      <c r="C48" s="62" t="s">
        <v>86</v>
      </c>
      <c r="D48" s="63" t="n">
        <v>1</v>
      </c>
      <c r="E48" s="64" t="n">
        <v>7560.254247</v>
      </c>
      <c r="F48" s="64"/>
      <c r="G48" s="64"/>
      <c r="H48" s="64" t="n">
        <f aca="false">D48+F48-G48</f>
        <v>1</v>
      </c>
      <c r="I48" s="74" t="n">
        <v>1</v>
      </c>
      <c r="J48" s="66" t="n">
        <f aca="false">I48*E48</f>
        <v>7560.254247</v>
      </c>
      <c r="K48" s="67" t="n">
        <f aca="false">I48/H48</f>
        <v>1</v>
      </c>
      <c r="L48" s="68"/>
      <c r="M48" s="69" t="n">
        <f aca="false">L48*E48</f>
        <v>0</v>
      </c>
      <c r="N48" s="67" t="n">
        <f aca="false">L48/H48</f>
        <v>0</v>
      </c>
      <c r="O48" s="75" t="n">
        <f aca="false">I48+L48</f>
        <v>1</v>
      </c>
      <c r="P48" s="71" t="n">
        <f aca="false">J48+M48</f>
        <v>7560.254247</v>
      </c>
      <c r="Q48" s="76" t="n">
        <f aca="false">K48+N48</f>
        <v>1</v>
      </c>
    </row>
    <row r="49" customFormat="false" ht="32.55" hidden="false" customHeight="false" outlineLevel="0" collapsed="false">
      <c r="A49" s="60" t="s">
        <v>89</v>
      </c>
      <c r="B49" s="61" t="s">
        <v>90</v>
      </c>
      <c r="C49" s="62" t="s">
        <v>86</v>
      </c>
      <c r="D49" s="63" t="n">
        <v>1</v>
      </c>
      <c r="E49" s="64" t="n">
        <v>461.742582</v>
      </c>
      <c r="F49" s="64"/>
      <c r="G49" s="64"/>
      <c r="H49" s="64" t="n">
        <f aca="false">D49+F49-G49</f>
        <v>1</v>
      </c>
      <c r="I49" s="65" t="n">
        <v>1</v>
      </c>
      <c r="J49" s="66" t="n">
        <f aca="false">I49*E49</f>
        <v>461.742582</v>
      </c>
      <c r="K49" s="67" t="n">
        <f aca="false">I49/H49</f>
        <v>1</v>
      </c>
      <c r="L49" s="68"/>
      <c r="M49" s="69" t="n">
        <f aca="false">L49*E49</f>
        <v>0</v>
      </c>
      <c r="N49" s="67" t="n">
        <f aca="false">L49/H49</f>
        <v>0</v>
      </c>
      <c r="O49" s="70" t="n">
        <f aca="false">I49+L49</f>
        <v>1</v>
      </c>
      <c r="P49" s="71" t="n">
        <f aca="false">J49+M49</f>
        <v>461.742582</v>
      </c>
      <c r="Q49" s="72" t="n">
        <f aca="false">K49+N49</f>
        <v>1</v>
      </c>
      <c r="S49" s="73"/>
    </row>
    <row r="50" customFormat="false" ht="13.8" hidden="false" customHeight="false" outlineLevel="0" collapsed="false">
      <c r="A50" s="52" t="n">
        <v>5</v>
      </c>
      <c r="B50" s="53" t="s">
        <v>91</v>
      </c>
      <c r="C50" s="54"/>
      <c r="D50" s="55"/>
      <c r="E50" s="55"/>
      <c r="F50" s="55"/>
      <c r="G50" s="55"/>
      <c r="H50" s="55"/>
      <c r="I50" s="56"/>
      <c r="J50" s="57"/>
      <c r="K50" s="58"/>
      <c r="L50" s="57"/>
      <c r="M50" s="59" t="n">
        <f aca="false">SUM(M51:M52)</f>
        <v>98.3922078417788</v>
      </c>
      <c r="N50" s="58"/>
      <c r="O50" s="57"/>
      <c r="P50" s="59" t="n">
        <f aca="false">SUM(P51:P52)</f>
        <v>3225.41407672178</v>
      </c>
      <c r="Q50" s="58"/>
      <c r="S50" s="73"/>
    </row>
    <row r="51" customFormat="false" ht="13.8" hidden="false" customHeight="false" outlineLevel="0" collapsed="false">
      <c r="A51" s="60" t="s">
        <v>92</v>
      </c>
      <c r="B51" s="61" t="s">
        <v>93</v>
      </c>
      <c r="C51" s="62" t="s">
        <v>34</v>
      </c>
      <c r="D51" s="63" t="n">
        <v>5.52</v>
      </c>
      <c r="E51" s="64" t="n">
        <v>566.489469</v>
      </c>
      <c r="F51" s="64"/>
      <c r="G51" s="64"/>
      <c r="H51" s="64" t="n">
        <f aca="false">D51+F51-G51</f>
        <v>5.52</v>
      </c>
      <c r="I51" s="74" t="n">
        <v>5.52</v>
      </c>
      <c r="J51" s="66" t="n">
        <f aca="false">I51*E51</f>
        <v>3127.02186888</v>
      </c>
      <c r="K51" s="67" t="n">
        <f aca="false">I51/H51</f>
        <v>1</v>
      </c>
      <c r="L51" s="68"/>
      <c r="M51" s="69" t="n">
        <f aca="false">L51*E51</f>
        <v>0</v>
      </c>
      <c r="N51" s="67" t="n">
        <f aca="false">L51/H51</f>
        <v>0</v>
      </c>
      <c r="O51" s="75" t="n">
        <f aca="false">I51+L51</f>
        <v>5.52</v>
      </c>
      <c r="P51" s="71" t="n">
        <f aca="false">J51+M51</f>
        <v>3127.02186888</v>
      </c>
      <c r="Q51" s="76" t="n">
        <f aca="false">K51+N51</f>
        <v>1</v>
      </c>
      <c r="S51" s="73"/>
    </row>
    <row r="52" customFormat="false" ht="13.8" hidden="false" customHeight="false" outlineLevel="0" collapsed="false">
      <c r="A52" s="60" t="s">
        <v>94</v>
      </c>
      <c r="B52" s="61" t="s">
        <v>95</v>
      </c>
      <c r="C52" s="62" t="s">
        <v>55</v>
      </c>
      <c r="D52" s="63"/>
      <c r="E52" s="64" t="n">
        <v>24.5980519604447</v>
      </c>
      <c r="F52" s="64" t="n">
        <v>4</v>
      </c>
      <c r="G52" s="64"/>
      <c r="H52" s="64" t="n">
        <f aca="false">D52+F52-G52</f>
        <v>4</v>
      </c>
      <c r="I52" s="74"/>
      <c r="J52" s="66" t="n">
        <f aca="false">I52*E52</f>
        <v>0</v>
      </c>
      <c r="K52" s="67" t="n">
        <f aca="false">I52/H52</f>
        <v>0</v>
      </c>
      <c r="L52" s="64" t="n">
        <v>4</v>
      </c>
      <c r="M52" s="69" t="n">
        <f aca="false">L52*E52</f>
        <v>98.3922078417788</v>
      </c>
      <c r="N52" s="67" t="n">
        <f aca="false">L52/H52</f>
        <v>1</v>
      </c>
      <c r="O52" s="75" t="n">
        <f aca="false">I52+L52</f>
        <v>4</v>
      </c>
      <c r="P52" s="71" t="n">
        <f aca="false">J52+M52</f>
        <v>98.3922078417788</v>
      </c>
      <c r="Q52" s="76" t="n">
        <f aca="false">K52+N52</f>
        <v>1</v>
      </c>
      <c r="S52" s="73"/>
    </row>
    <row r="53" customFormat="false" ht="13.8" hidden="false" customHeight="false" outlineLevel="0" collapsed="false">
      <c r="A53" s="52" t="n">
        <v>6</v>
      </c>
      <c r="B53" s="53" t="s">
        <v>96</v>
      </c>
      <c r="C53" s="54"/>
      <c r="D53" s="55"/>
      <c r="E53" s="55"/>
      <c r="F53" s="55"/>
      <c r="G53" s="55"/>
      <c r="H53" s="55"/>
      <c r="I53" s="56"/>
      <c r="J53" s="57"/>
      <c r="K53" s="58"/>
      <c r="L53" s="57"/>
      <c r="M53" s="59" t="n">
        <f aca="false">SUM(M54:M59)</f>
        <v>4037.4779901573</v>
      </c>
      <c r="N53" s="58"/>
      <c r="O53" s="57"/>
      <c r="P53" s="59" t="n">
        <f aca="false">SUM(P54:P59)</f>
        <v>25084.2487765273</v>
      </c>
      <c r="Q53" s="58"/>
      <c r="S53" s="73"/>
    </row>
    <row r="54" customFormat="false" ht="22.35" hidden="false" customHeight="false" outlineLevel="0" collapsed="false">
      <c r="A54" s="60" t="s">
        <v>97</v>
      </c>
      <c r="B54" s="61" t="s">
        <v>98</v>
      </c>
      <c r="C54" s="62" t="s">
        <v>34</v>
      </c>
      <c r="D54" s="63" t="n">
        <v>92.24</v>
      </c>
      <c r="E54" s="64" t="n">
        <v>8.584758</v>
      </c>
      <c r="F54" s="64"/>
      <c r="G54" s="64"/>
      <c r="H54" s="64" t="n">
        <f aca="false">D54+F54-G54</f>
        <v>92.24</v>
      </c>
      <c r="I54" s="65" t="n">
        <v>92.24</v>
      </c>
      <c r="J54" s="66" t="n">
        <f aca="false">I54*E54</f>
        <v>791.85807792</v>
      </c>
      <c r="K54" s="67" t="n">
        <f aca="false">I54/H54</f>
        <v>1</v>
      </c>
      <c r="L54" s="68"/>
      <c r="M54" s="69" t="n">
        <f aca="false">L54*E54</f>
        <v>0</v>
      </c>
      <c r="N54" s="67" t="n">
        <f aca="false">L54/H54</f>
        <v>0</v>
      </c>
      <c r="O54" s="70" t="n">
        <f aca="false">I54+L54</f>
        <v>92.24</v>
      </c>
      <c r="P54" s="71" t="n">
        <f aca="false">J54+M54</f>
        <v>791.85807792</v>
      </c>
      <c r="Q54" s="72" t="n">
        <f aca="false">K54+N54</f>
        <v>1</v>
      </c>
      <c r="S54" s="73"/>
    </row>
    <row r="55" customFormat="false" ht="22.35" hidden="false" customHeight="false" outlineLevel="0" collapsed="false">
      <c r="A55" s="60" t="s">
        <v>99</v>
      </c>
      <c r="B55" s="61" t="s">
        <v>100</v>
      </c>
      <c r="C55" s="62" t="s">
        <v>34</v>
      </c>
      <c r="D55" s="63" t="n">
        <v>86.36</v>
      </c>
      <c r="E55" s="64" t="n">
        <v>70.365666</v>
      </c>
      <c r="F55" s="64"/>
      <c r="G55" s="64"/>
      <c r="H55" s="64" t="n">
        <f aca="false">D55+F55-G55</f>
        <v>86.36</v>
      </c>
      <c r="I55" s="65" t="n">
        <v>86.36</v>
      </c>
      <c r="J55" s="66" t="n">
        <f aca="false">I55*E55</f>
        <v>6076.77891576</v>
      </c>
      <c r="K55" s="67" t="n">
        <f aca="false">I55/H55</f>
        <v>1</v>
      </c>
      <c r="L55" s="68"/>
      <c r="M55" s="69" t="n">
        <f aca="false">L55*E55</f>
        <v>0</v>
      </c>
      <c r="N55" s="67" t="n">
        <f aca="false">L55/H55</f>
        <v>0</v>
      </c>
      <c r="O55" s="70" t="n">
        <f aca="false">I55+L55</f>
        <v>86.36</v>
      </c>
      <c r="P55" s="71" t="n">
        <f aca="false">J55+M55</f>
        <v>6076.77891576</v>
      </c>
      <c r="Q55" s="72" t="n">
        <f aca="false">K55+N55</f>
        <v>1</v>
      </c>
      <c r="S55" s="73"/>
    </row>
    <row r="56" customFormat="false" ht="22.35" hidden="false" customHeight="false" outlineLevel="0" collapsed="false">
      <c r="A56" s="60" t="s">
        <v>101</v>
      </c>
      <c r="B56" s="61" t="s">
        <v>102</v>
      </c>
      <c r="C56" s="62" t="s">
        <v>34</v>
      </c>
      <c r="D56" s="63" t="n">
        <v>36.85</v>
      </c>
      <c r="E56" s="64" t="n">
        <v>41.33402</v>
      </c>
      <c r="F56" s="64"/>
      <c r="G56" s="64"/>
      <c r="H56" s="64" t="n">
        <f aca="false">D56+F56-G56</f>
        <v>36.85</v>
      </c>
      <c r="I56" s="65" t="n">
        <v>36.85</v>
      </c>
      <c r="J56" s="66" t="n">
        <f aca="false">I56*E56</f>
        <v>1523.158637</v>
      </c>
      <c r="K56" s="67" t="n">
        <f aca="false">I56/H56</f>
        <v>1</v>
      </c>
      <c r="L56" s="68"/>
      <c r="M56" s="69" t="n">
        <f aca="false">L56*E56</f>
        <v>0</v>
      </c>
      <c r="N56" s="67" t="n">
        <f aca="false">L56/H56</f>
        <v>0</v>
      </c>
      <c r="O56" s="70" t="n">
        <f aca="false">I56+L56</f>
        <v>36.85</v>
      </c>
      <c r="P56" s="71" t="n">
        <f aca="false">J56+M56</f>
        <v>1523.158637</v>
      </c>
      <c r="Q56" s="72" t="n">
        <f aca="false">K56+N56</f>
        <v>1</v>
      </c>
      <c r="S56" s="73"/>
    </row>
    <row r="57" customFormat="false" ht="32.3" hidden="false" customHeight="false" outlineLevel="0" collapsed="false">
      <c r="A57" s="60" t="s">
        <v>103</v>
      </c>
      <c r="B57" s="61" t="s">
        <v>104</v>
      </c>
      <c r="C57" s="62" t="s">
        <v>34</v>
      </c>
      <c r="D57" s="63" t="n">
        <v>36.85</v>
      </c>
      <c r="E57" s="64" t="n">
        <v>116.138813</v>
      </c>
      <c r="F57" s="64"/>
      <c r="G57" s="64"/>
      <c r="H57" s="64" t="n">
        <f aca="false">D57+F57-G57</f>
        <v>36.85</v>
      </c>
      <c r="I57" s="65" t="n">
        <v>36.85</v>
      </c>
      <c r="J57" s="66" t="n">
        <f aca="false">I57*E57</f>
        <v>4279.71525905</v>
      </c>
      <c r="K57" s="67" t="n">
        <f aca="false">I57/H57</f>
        <v>1</v>
      </c>
      <c r="L57" s="68"/>
      <c r="M57" s="69" t="n">
        <f aca="false">L57*E57</f>
        <v>0</v>
      </c>
      <c r="N57" s="67" t="n">
        <f aca="false">L57/H57</f>
        <v>0</v>
      </c>
      <c r="O57" s="70" t="n">
        <f aca="false">I57+L57</f>
        <v>36.85</v>
      </c>
      <c r="P57" s="71" t="n">
        <f aca="false">J57+M57</f>
        <v>4279.71525905</v>
      </c>
      <c r="Q57" s="72" t="n">
        <f aca="false">K57+N57</f>
        <v>1</v>
      </c>
      <c r="S57" s="73"/>
    </row>
    <row r="58" customFormat="false" ht="22.35" hidden="false" customHeight="false" outlineLevel="0" collapsed="false">
      <c r="A58" s="60" t="s">
        <v>105</v>
      </c>
      <c r="B58" s="61" t="s">
        <v>106</v>
      </c>
      <c r="C58" s="62" t="s">
        <v>34</v>
      </c>
      <c r="D58" s="63" t="n">
        <v>57.68</v>
      </c>
      <c r="E58" s="64" t="n">
        <v>145.202148</v>
      </c>
      <c r="F58" s="64"/>
      <c r="G58" s="64"/>
      <c r="H58" s="64" t="n">
        <f aca="false">D58+F58-G58</f>
        <v>57.68</v>
      </c>
      <c r="I58" s="65" t="n">
        <v>57.68</v>
      </c>
      <c r="J58" s="66" t="n">
        <f aca="false">I58*E58</f>
        <v>8375.25989664</v>
      </c>
      <c r="K58" s="67" t="n">
        <f aca="false">I58/H58</f>
        <v>1</v>
      </c>
      <c r="L58" s="68"/>
      <c r="M58" s="69" t="n">
        <f aca="false">L58*E58</f>
        <v>0</v>
      </c>
      <c r="N58" s="67" t="n">
        <f aca="false">L58/H58</f>
        <v>0</v>
      </c>
      <c r="O58" s="70" t="n">
        <f aca="false">I58+L58</f>
        <v>57.68</v>
      </c>
      <c r="P58" s="71" t="n">
        <f aca="false">J58+M58</f>
        <v>8375.25989664</v>
      </c>
      <c r="Q58" s="72" t="n">
        <f aca="false">K58+N58</f>
        <v>1</v>
      </c>
      <c r="S58" s="73"/>
    </row>
    <row r="59" customFormat="false" ht="32.3" hidden="false" customHeight="false" outlineLevel="0" collapsed="false">
      <c r="A59" s="60" t="s">
        <v>107</v>
      </c>
      <c r="B59" s="61" t="s">
        <v>108</v>
      </c>
      <c r="C59" s="62" t="s">
        <v>34</v>
      </c>
      <c r="D59" s="63"/>
      <c r="E59" s="64" t="n">
        <v>336.456499179775</v>
      </c>
      <c r="F59" s="64" t="n">
        <v>12</v>
      </c>
      <c r="G59" s="64"/>
      <c r="H59" s="64" t="n">
        <f aca="false">D59+F59-G59</f>
        <v>12</v>
      </c>
      <c r="I59" s="65"/>
      <c r="J59" s="66" t="n">
        <f aca="false">I59*E59</f>
        <v>0</v>
      </c>
      <c r="K59" s="67" t="n">
        <f aca="false">I59/H59</f>
        <v>0</v>
      </c>
      <c r="L59" s="64" t="n">
        <v>12</v>
      </c>
      <c r="M59" s="69" t="n">
        <f aca="false">L59*E59</f>
        <v>4037.4779901573</v>
      </c>
      <c r="N59" s="67" t="n">
        <f aca="false">L59/H59</f>
        <v>1</v>
      </c>
      <c r="O59" s="70" t="n">
        <f aca="false">I59+L59</f>
        <v>12</v>
      </c>
      <c r="P59" s="71" t="n">
        <f aca="false">J59+M59</f>
        <v>4037.4779901573</v>
      </c>
      <c r="Q59" s="72" t="n">
        <f aca="false">K59+N59</f>
        <v>1</v>
      </c>
      <c r="S59" s="73"/>
    </row>
    <row r="60" customFormat="false" ht="13.05" hidden="false" customHeight="true" outlineLevel="0" collapsed="false">
      <c r="A60" s="52" t="s">
        <v>109</v>
      </c>
      <c r="B60" s="53" t="s">
        <v>110</v>
      </c>
      <c r="C60" s="54"/>
      <c r="D60" s="55"/>
      <c r="E60" s="55"/>
      <c r="F60" s="55"/>
      <c r="G60" s="55"/>
      <c r="H60" s="55"/>
      <c r="I60" s="56"/>
      <c r="J60" s="57"/>
      <c r="K60" s="58"/>
      <c r="L60" s="78"/>
      <c r="M60" s="59" t="n">
        <f aca="false">SUM(M61:M63)</f>
        <v>10294.98068508</v>
      </c>
      <c r="N60" s="58"/>
      <c r="O60" s="57"/>
      <c r="P60" s="59" t="n">
        <f aca="false">SUM(P61:P63)</f>
        <v>158083.62150868</v>
      </c>
      <c r="Q60" s="58"/>
      <c r="S60" s="73"/>
    </row>
    <row r="61" customFormat="false" ht="22.35" hidden="false" customHeight="false" outlineLevel="0" collapsed="false">
      <c r="A61" s="60" t="s">
        <v>111</v>
      </c>
      <c r="B61" s="61" t="s">
        <v>112</v>
      </c>
      <c r="C61" s="62" t="s">
        <v>34</v>
      </c>
      <c r="D61" s="63" t="n">
        <v>319.3</v>
      </c>
      <c r="E61" s="64" t="n">
        <v>71.955436</v>
      </c>
      <c r="F61" s="64"/>
      <c r="G61" s="64"/>
      <c r="H61" s="64" t="n">
        <f aca="false">D61+F61-G61</f>
        <v>319.3</v>
      </c>
      <c r="I61" s="65" t="n">
        <v>319.3</v>
      </c>
      <c r="J61" s="66" t="n">
        <f aca="false">I61*E61</f>
        <v>22975.3707148</v>
      </c>
      <c r="K61" s="67" t="n">
        <f aca="false">I61/H61</f>
        <v>1</v>
      </c>
      <c r="L61" s="68"/>
      <c r="M61" s="69" t="n">
        <f aca="false">L61*E61</f>
        <v>0</v>
      </c>
      <c r="N61" s="67" t="n">
        <f aca="false">L61/H61</f>
        <v>0</v>
      </c>
      <c r="O61" s="70" t="n">
        <f aca="false">I61+L61</f>
        <v>319.3</v>
      </c>
      <c r="P61" s="71" t="n">
        <f aca="false">J61+M61</f>
        <v>22975.3707148</v>
      </c>
      <c r="Q61" s="72" t="n">
        <f aca="false">K61+N61</f>
        <v>1</v>
      </c>
      <c r="S61" s="73"/>
    </row>
    <row r="62" customFormat="false" ht="22.35" hidden="false" customHeight="false" outlineLevel="0" collapsed="false">
      <c r="A62" s="60" t="s">
        <v>113</v>
      </c>
      <c r="B62" s="61" t="s">
        <v>114</v>
      </c>
      <c r="C62" s="62" t="s">
        <v>34</v>
      </c>
      <c r="D62" s="63" t="n">
        <v>383.16</v>
      </c>
      <c r="E62" s="64" t="n">
        <v>242.257834</v>
      </c>
      <c r="F62" s="64" t="n">
        <v>33.62</v>
      </c>
      <c r="G62" s="64"/>
      <c r="H62" s="64" t="n">
        <f aca="false">D62+F62-G62</f>
        <v>416.78</v>
      </c>
      <c r="I62" s="65" t="n">
        <v>383.16</v>
      </c>
      <c r="J62" s="66" t="n">
        <f aca="false">I62*E62</f>
        <v>92823.51167544</v>
      </c>
      <c r="K62" s="67" t="n">
        <f aca="false">I62/H62</f>
        <v>0.919333941168002</v>
      </c>
      <c r="L62" s="79" t="n">
        <v>33.62</v>
      </c>
      <c r="M62" s="69" t="n">
        <f aca="false">L62*E62</f>
        <v>8144.70837908</v>
      </c>
      <c r="N62" s="67" t="n">
        <f aca="false">L62/H62</f>
        <v>0.0806660588319977</v>
      </c>
      <c r="O62" s="70" t="n">
        <f aca="false">I62+L62</f>
        <v>416.78</v>
      </c>
      <c r="P62" s="71" t="n">
        <f aca="false">J62+M62</f>
        <v>100968.22005452</v>
      </c>
      <c r="Q62" s="72" t="n">
        <f aca="false">K62+N62</f>
        <v>1</v>
      </c>
      <c r="S62" s="73"/>
    </row>
    <row r="63" customFormat="false" ht="13.8" hidden="false" customHeight="false" outlineLevel="0" collapsed="false">
      <c r="A63" s="60" t="s">
        <v>115</v>
      </c>
      <c r="B63" s="61" t="s">
        <v>116</v>
      </c>
      <c r="C63" s="62" t="s">
        <v>50</v>
      </c>
      <c r="D63" s="63" t="n">
        <v>304.98</v>
      </c>
      <c r="E63" s="64" t="n">
        <v>104.891332</v>
      </c>
      <c r="F63" s="64" t="n">
        <v>20.5</v>
      </c>
      <c r="G63" s="64"/>
      <c r="H63" s="64" t="n">
        <f aca="false">D63+F63-G63</f>
        <v>325.48</v>
      </c>
      <c r="I63" s="65" t="n">
        <v>304.98</v>
      </c>
      <c r="J63" s="66" t="n">
        <f aca="false">I63*E63</f>
        <v>31989.75843336</v>
      </c>
      <c r="K63" s="67" t="n">
        <f aca="false">I63/H63</f>
        <v>0.937016099299496</v>
      </c>
      <c r="L63" s="79" t="n">
        <v>20.5</v>
      </c>
      <c r="M63" s="69" t="n">
        <f aca="false">L63*E63</f>
        <v>2150.272306</v>
      </c>
      <c r="N63" s="67" t="n">
        <f aca="false">L63/H63</f>
        <v>0.0629839007005039</v>
      </c>
      <c r="O63" s="70" t="n">
        <f aca="false">I63+L63</f>
        <v>325.48</v>
      </c>
      <c r="P63" s="71" t="n">
        <f aca="false">J63+M63</f>
        <v>34140.03073936</v>
      </c>
      <c r="Q63" s="72" t="n">
        <f aca="false">K63+N63</f>
        <v>1</v>
      </c>
      <c r="S63" s="73"/>
    </row>
    <row r="64" customFormat="false" ht="13.8" hidden="false" customHeight="false" outlineLevel="0" collapsed="false">
      <c r="A64" s="52" t="n">
        <v>8</v>
      </c>
      <c r="B64" s="53" t="s">
        <v>117</v>
      </c>
      <c r="C64" s="54"/>
      <c r="D64" s="55"/>
      <c r="E64" s="55"/>
      <c r="F64" s="55"/>
      <c r="G64" s="55"/>
      <c r="H64" s="55"/>
      <c r="I64" s="56"/>
      <c r="J64" s="57"/>
      <c r="K64" s="58"/>
      <c r="L64" s="57"/>
      <c r="M64" s="59" t="n">
        <f aca="false">SUM(M66:M76)</f>
        <v>6290.0921112605</v>
      </c>
      <c r="N64" s="58"/>
      <c r="O64" s="57"/>
      <c r="P64" s="59" t="n">
        <f aca="false">SUM(P66:P76)</f>
        <v>17738.9522280105</v>
      </c>
      <c r="Q64" s="58"/>
      <c r="S64" s="73"/>
    </row>
    <row r="65" customFormat="false" ht="13.8" hidden="false" customHeight="false" outlineLevel="0" collapsed="false">
      <c r="A65" s="80" t="s">
        <v>118</v>
      </c>
      <c r="B65" s="81" t="s">
        <v>119</v>
      </c>
      <c r="C65" s="82"/>
      <c r="D65" s="83"/>
      <c r="E65" s="83"/>
      <c r="F65" s="83"/>
      <c r="G65" s="83"/>
      <c r="H65" s="83"/>
      <c r="I65" s="84"/>
      <c r="J65" s="78"/>
      <c r="K65" s="85"/>
      <c r="L65" s="78"/>
      <c r="M65" s="86"/>
      <c r="N65" s="85"/>
      <c r="O65" s="78"/>
      <c r="P65" s="86"/>
      <c r="Q65" s="85"/>
      <c r="S65" s="73"/>
    </row>
    <row r="66" customFormat="false" ht="32.3" hidden="false" customHeight="false" outlineLevel="0" collapsed="false">
      <c r="A66" s="60" t="s">
        <v>120</v>
      </c>
      <c r="B66" s="61" t="s">
        <v>121</v>
      </c>
      <c r="C66" s="62" t="s">
        <v>55</v>
      </c>
      <c r="D66" s="63" t="n">
        <v>5</v>
      </c>
      <c r="E66" s="64" t="n">
        <v>807.921114</v>
      </c>
      <c r="F66" s="64"/>
      <c r="G66" s="64"/>
      <c r="H66" s="64" t="n">
        <f aca="false">D66+F66-G66</f>
        <v>5</v>
      </c>
      <c r="I66" s="65" t="n">
        <v>5</v>
      </c>
      <c r="J66" s="66" t="n">
        <f aca="false">I66*E66</f>
        <v>4039.60557</v>
      </c>
      <c r="K66" s="67" t="n">
        <f aca="false">I66/H66</f>
        <v>1</v>
      </c>
      <c r="L66" s="68"/>
      <c r="M66" s="69" t="n">
        <f aca="false">L66*E66</f>
        <v>0</v>
      </c>
      <c r="N66" s="67" t="n">
        <f aca="false">L66/H66</f>
        <v>0</v>
      </c>
      <c r="O66" s="70" t="n">
        <f aca="false">I66+L66</f>
        <v>5</v>
      </c>
      <c r="P66" s="71" t="n">
        <f aca="false">J66+M66</f>
        <v>4039.60557</v>
      </c>
      <c r="Q66" s="72" t="n">
        <f aca="false">K66+N66</f>
        <v>1</v>
      </c>
      <c r="S66" s="73"/>
    </row>
    <row r="67" customFormat="false" ht="13.8" hidden="false" customHeight="false" outlineLevel="0" collapsed="false">
      <c r="A67" s="60" t="s">
        <v>122</v>
      </c>
      <c r="B67" s="61" t="s">
        <v>123</v>
      </c>
      <c r="C67" s="62" t="s">
        <v>34</v>
      </c>
      <c r="D67" s="63" t="n">
        <v>8.35</v>
      </c>
      <c r="E67" s="64" t="n">
        <v>468.431845</v>
      </c>
      <c r="F67" s="64" t="n">
        <v>7</v>
      </c>
      <c r="G67" s="64"/>
      <c r="H67" s="64" t="n">
        <f aca="false">D67+F67-G67</f>
        <v>15.35</v>
      </c>
      <c r="I67" s="65" t="n">
        <v>8.35</v>
      </c>
      <c r="J67" s="66" t="n">
        <f aca="false">I67*E67</f>
        <v>3911.40590575</v>
      </c>
      <c r="K67" s="67" t="n">
        <f aca="false">I67/H67</f>
        <v>0.543973941368078</v>
      </c>
      <c r="L67" s="64" t="n">
        <v>7</v>
      </c>
      <c r="M67" s="69" t="n">
        <f aca="false">L67*E67</f>
        <v>3279.022915</v>
      </c>
      <c r="N67" s="67" t="n">
        <f aca="false">L67/H67</f>
        <v>0.456026058631922</v>
      </c>
      <c r="O67" s="70" t="n">
        <f aca="false">I67+L67</f>
        <v>15.35</v>
      </c>
      <c r="P67" s="71" t="n">
        <f aca="false">J67+M67</f>
        <v>7190.42882075</v>
      </c>
      <c r="Q67" s="72" t="n">
        <f aca="false">K67+N67</f>
        <v>1</v>
      </c>
      <c r="S67" s="73"/>
    </row>
    <row r="68" customFormat="false" ht="22.35" hidden="false" customHeight="false" outlineLevel="0" collapsed="false">
      <c r="A68" s="60" t="s">
        <v>124</v>
      </c>
      <c r="B68" s="61" t="s">
        <v>125</v>
      </c>
      <c r="C68" s="62" t="s">
        <v>50</v>
      </c>
      <c r="D68" s="63"/>
      <c r="E68" s="64" t="n">
        <v>30.8654910955196</v>
      </c>
      <c r="F68" s="64" t="n">
        <v>23.7</v>
      </c>
      <c r="G68" s="64"/>
      <c r="H68" s="64" t="n">
        <f aca="false">D68+F68-G68</f>
        <v>23.7</v>
      </c>
      <c r="I68" s="65"/>
      <c r="J68" s="66" t="n">
        <f aca="false">I68*E68</f>
        <v>0</v>
      </c>
      <c r="K68" s="67" t="n">
        <f aca="false">I68/H68</f>
        <v>0</v>
      </c>
      <c r="L68" s="64" t="n">
        <v>23.7</v>
      </c>
      <c r="M68" s="69" t="n">
        <f aca="false">L68*E68</f>
        <v>731.512138963815</v>
      </c>
      <c r="N68" s="67" t="n">
        <f aca="false">L68/H68</f>
        <v>1</v>
      </c>
      <c r="O68" s="70" t="n">
        <f aca="false">I68+L68</f>
        <v>23.7</v>
      </c>
      <c r="P68" s="71" t="n">
        <f aca="false">J68+M68</f>
        <v>731.512138963815</v>
      </c>
      <c r="Q68" s="72" t="n">
        <f aca="false">K68+N68</f>
        <v>1</v>
      </c>
      <c r="S68" s="73"/>
    </row>
    <row r="69" customFormat="false" ht="13.8" hidden="false" customHeight="false" outlineLevel="0" collapsed="false">
      <c r="A69" s="80" t="s">
        <v>126</v>
      </c>
      <c r="B69" s="81" t="s">
        <v>127</v>
      </c>
      <c r="C69" s="82"/>
      <c r="D69" s="83"/>
      <c r="E69" s="83"/>
      <c r="F69" s="83"/>
      <c r="G69" s="83"/>
      <c r="H69" s="83"/>
      <c r="I69" s="84"/>
      <c r="J69" s="78"/>
      <c r="K69" s="85"/>
      <c r="L69" s="78"/>
      <c r="M69" s="86"/>
      <c r="N69" s="85"/>
      <c r="O69" s="78"/>
      <c r="P69" s="86"/>
      <c r="Q69" s="85"/>
      <c r="S69" s="73"/>
    </row>
    <row r="70" customFormat="false" ht="13.8" hidden="false" customHeight="false" outlineLevel="0" collapsed="false">
      <c r="A70" s="60" t="s">
        <v>128</v>
      </c>
      <c r="B70" s="61" t="s">
        <v>129</v>
      </c>
      <c r="C70" s="62" t="s">
        <v>130</v>
      </c>
      <c r="D70" s="63" t="n">
        <v>5</v>
      </c>
      <c r="E70" s="64" t="n">
        <v>133.442848</v>
      </c>
      <c r="F70" s="64"/>
      <c r="G70" s="64"/>
      <c r="H70" s="64" t="n">
        <f aca="false">D70+F70-G70</f>
        <v>5</v>
      </c>
      <c r="I70" s="65" t="n">
        <v>5</v>
      </c>
      <c r="J70" s="66" t="n">
        <f aca="false">I70*E70</f>
        <v>667.21424</v>
      </c>
      <c r="K70" s="67" t="n">
        <f aca="false">I70/H70</f>
        <v>1</v>
      </c>
      <c r="L70" s="68"/>
      <c r="M70" s="69" t="n">
        <f aca="false">L70*E70</f>
        <v>0</v>
      </c>
      <c r="N70" s="67" t="n">
        <f aca="false">L70/H70</f>
        <v>0</v>
      </c>
      <c r="O70" s="70" t="n">
        <f aca="false">I70+L70</f>
        <v>5</v>
      </c>
      <c r="P70" s="71" t="n">
        <f aca="false">J70+M70</f>
        <v>667.21424</v>
      </c>
      <c r="Q70" s="72" t="n">
        <f aca="false">K70+N70</f>
        <v>1</v>
      </c>
      <c r="S70" s="73"/>
    </row>
    <row r="71" customFormat="false" ht="13.8" hidden="false" customHeight="false" outlineLevel="0" collapsed="false">
      <c r="A71" s="60" t="s">
        <v>131</v>
      </c>
      <c r="B71" s="61" t="s">
        <v>132</v>
      </c>
      <c r="C71" s="62" t="s">
        <v>130</v>
      </c>
      <c r="D71" s="63" t="n">
        <v>3</v>
      </c>
      <c r="E71" s="64" t="n">
        <v>122.889221</v>
      </c>
      <c r="F71" s="64"/>
      <c r="G71" s="64"/>
      <c r="H71" s="64" t="n">
        <f aca="false">D71+F71-G71</f>
        <v>3</v>
      </c>
      <c r="I71" s="65" t="n">
        <v>3</v>
      </c>
      <c r="J71" s="66" t="n">
        <f aca="false">I71*E71</f>
        <v>368.667663</v>
      </c>
      <c r="K71" s="67" t="n">
        <f aca="false">I71/H71</f>
        <v>1</v>
      </c>
      <c r="L71" s="68"/>
      <c r="M71" s="69" t="n">
        <f aca="false">L71*E71</f>
        <v>0</v>
      </c>
      <c r="N71" s="67" t="n">
        <f aca="false">L71/H71</f>
        <v>0</v>
      </c>
      <c r="O71" s="70" t="n">
        <f aca="false">I71+L71</f>
        <v>3</v>
      </c>
      <c r="P71" s="71" t="n">
        <f aca="false">J71+M71</f>
        <v>368.667663</v>
      </c>
      <c r="Q71" s="72" t="n">
        <f aca="false">K71+N71</f>
        <v>1</v>
      </c>
      <c r="S71" s="73"/>
    </row>
    <row r="72" customFormat="false" ht="13.8" hidden="false" customHeight="false" outlineLevel="0" collapsed="false">
      <c r="A72" s="60" t="s">
        <v>124</v>
      </c>
      <c r="B72" s="61" t="s">
        <v>133</v>
      </c>
      <c r="C72" s="62" t="s">
        <v>55</v>
      </c>
      <c r="D72" s="63" t="n">
        <v>1</v>
      </c>
      <c r="E72" s="64" t="n">
        <v>32.296789</v>
      </c>
      <c r="F72" s="64"/>
      <c r="G72" s="64"/>
      <c r="H72" s="64" t="n">
        <f aca="false">D72+F72-G72</f>
        <v>1</v>
      </c>
      <c r="I72" s="65" t="n">
        <v>1</v>
      </c>
      <c r="J72" s="66" t="n">
        <f aca="false">I72*E72</f>
        <v>32.296789</v>
      </c>
      <c r="K72" s="67" t="n">
        <f aca="false">I72/H72</f>
        <v>1</v>
      </c>
      <c r="L72" s="87"/>
      <c r="M72" s="69" t="n">
        <f aca="false">L72*E72</f>
        <v>0</v>
      </c>
      <c r="N72" s="67" t="n">
        <f aca="false">L72/H72</f>
        <v>0</v>
      </c>
      <c r="O72" s="70" t="n">
        <f aca="false">I72+L72</f>
        <v>1</v>
      </c>
      <c r="P72" s="71" t="n">
        <f aca="false">J72+M72</f>
        <v>32.296789</v>
      </c>
      <c r="Q72" s="72" t="n">
        <f aca="false">K72+N72</f>
        <v>1</v>
      </c>
      <c r="S72" s="73"/>
    </row>
    <row r="73" customFormat="false" ht="32.3" hidden="false" customHeight="false" outlineLevel="0" collapsed="false">
      <c r="A73" s="60" t="s">
        <v>134</v>
      </c>
      <c r="B73" s="61" t="s">
        <v>135</v>
      </c>
      <c r="C73" s="62" t="s">
        <v>55</v>
      </c>
      <c r="D73" s="63" t="n">
        <v>1</v>
      </c>
      <c r="E73" s="64" t="n">
        <v>753.514293</v>
      </c>
      <c r="F73" s="64"/>
      <c r="G73" s="64"/>
      <c r="H73" s="64" t="n">
        <f aca="false">D73+F73-G73</f>
        <v>1</v>
      </c>
      <c r="I73" s="65" t="n">
        <v>1</v>
      </c>
      <c r="J73" s="66" t="n">
        <f aca="false">I73*E73</f>
        <v>753.514293</v>
      </c>
      <c r="K73" s="67" t="n">
        <f aca="false">I73/H73</f>
        <v>1</v>
      </c>
      <c r="L73" s="68"/>
      <c r="M73" s="69" t="n">
        <f aca="false">L73*E73</f>
        <v>0</v>
      </c>
      <c r="N73" s="67" t="n">
        <f aca="false">L73/H73</f>
        <v>0</v>
      </c>
      <c r="O73" s="70" t="n">
        <f aca="false">I73+L73</f>
        <v>1</v>
      </c>
      <c r="P73" s="71" t="n">
        <f aca="false">J73+M73</f>
        <v>753.514293</v>
      </c>
      <c r="Q73" s="72" t="n">
        <f aca="false">K73+N73</f>
        <v>1</v>
      </c>
      <c r="S73" s="73"/>
    </row>
    <row r="74" customFormat="false" ht="22.35" hidden="false" customHeight="false" outlineLevel="0" collapsed="false">
      <c r="A74" s="60" t="s">
        <v>136</v>
      </c>
      <c r="B74" s="61" t="s">
        <v>137</v>
      </c>
      <c r="C74" s="62" t="s">
        <v>55</v>
      </c>
      <c r="D74" s="63" t="n">
        <v>6</v>
      </c>
      <c r="E74" s="64" t="n">
        <v>279.359276</v>
      </c>
      <c r="F74" s="64"/>
      <c r="G74" s="64"/>
      <c r="H74" s="64" t="n">
        <f aca="false">D74+F74-G74</f>
        <v>6</v>
      </c>
      <c r="I74" s="65" t="n">
        <v>6</v>
      </c>
      <c r="J74" s="66" t="n">
        <f aca="false">I74*E74</f>
        <v>1676.155656</v>
      </c>
      <c r="K74" s="67" t="n">
        <f aca="false">I74/H74</f>
        <v>1</v>
      </c>
      <c r="L74" s="68"/>
      <c r="M74" s="69" t="n">
        <f aca="false">L74*E74</f>
        <v>0</v>
      </c>
      <c r="N74" s="67" t="n">
        <f aca="false">L74/H74</f>
        <v>0</v>
      </c>
      <c r="O74" s="70" t="n">
        <f aca="false">I74+L74</f>
        <v>6</v>
      </c>
      <c r="P74" s="71" t="n">
        <f aca="false">J74+M74</f>
        <v>1676.155656</v>
      </c>
      <c r="Q74" s="72" t="n">
        <f aca="false">K74+N74</f>
        <v>1</v>
      </c>
      <c r="S74" s="73"/>
    </row>
    <row r="75" customFormat="false" ht="13.8" hidden="false" customHeight="false" outlineLevel="0" collapsed="false">
      <c r="A75" s="60" t="s">
        <v>138</v>
      </c>
      <c r="B75" s="61" t="s">
        <v>139</v>
      </c>
      <c r="C75" s="62" t="s">
        <v>55</v>
      </c>
      <c r="D75" s="63"/>
      <c r="E75" s="64" t="n">
        <v>290.378064264193</v>
      </c>
      <c r="F75" s="64" t="n">
        <v>1</v>
      </c>
      <c r="G75" s="64"/>
      <c r="H75" s="64" t="n">
        <f aca="false">D75+F75-G75</f>
        <v>1</v>
      </c>
      <c r="I75" s="65"/>
      <c r="J75" s="66" t="n">
        <f aca="false">I75*E75</f>
        <v>0</v>
      </c>
      <c r="K75" s="67" t="n">
        <f aca="false">I75/H75</f>
        <v>0</v>
      </c>
      <c r="L75" s="64" t="n">
        <v>1</v>
      </c>
      <c r="M75" s="69" t="n">
        <f aca="false">L75*E75</f>
        <v>290.378064264193</v>
      </c>
      <c r="N75" s="67" t="n">
        <f aca="false">L75/H75</f>
        <v>1</v>
      </c>
      <c r="O75" s="70" t="n">
        <f aca="false">I75+L75</f>
        <v>1</v>
      </c>
      <c r="P75" s="71" t="n">
        <f aca="false">J75+M75</f>
        <v>290.378064264193</v>
      </c>
      <c r="Q75" s="72" t="n">
        <f aca="false">K75+N75</f>
        <v>1</v>
      </c>
      <c r="S75" s="73"/>
    </row>
    <row r="76" customFormat="false" ht="32.3" hidden="false" customHeight="false" outlineLevel="0" collapsed="false">
      <c r="A76" s="60" t="s">
        <v>140</v>
      </c>
      <c r="B76" s="61" t="s">
        <v>141</v>
      </c>
      <c r="C76" s="62" t="s">
        <v>55</v>
      </c>
      <c r="D76" s="63"/>
      <c r="E76" s="64" t="n">
        <v>1989.17899303249</v>
      </c>
      <c r="F76" s="64" t="n">
        <v>1</v>
      </c>
      <c r="G76" s="64"/>
      <c r="H76" s="64" t="n">
        <f aca="false">D76+F76-G76</f>
        <v>1</v>
      </c>
      <c r="I76" s="65"/>
      <c r="J76" s="66" t="n">
        <f aca="false">I76*E76</f>
        <v>0</v>
      </c>
      <c r="K76" s="67" t="n">
        <f aca="false">I76/H76</f>
        <v>0</v>
      </c>
      <c r="L76" s="64" t="n">
        <v>1</v>
      </c>
      <c r="M76" s="69" t="n">
        <f aca="false">L76*E76</f>
        <v>1989.17899303249</v>
      </c>
      <c r="N76" s="67" t="n">
        <f aca="false">L76/H76</f>
        <v>1</v>
      </c>
      <c r="O76" s="70" t="n">
        <f aca="false">I76+L76</f>
        <v>1</v>
      </c>
      <c r="P76" s="71" t="n">
        <f aca="false">J76+M76</f>
        <v>1989.17899303249</v>
      </c>
      <c r="Q76" s="72" t="n">
        <f aca="false">K76+N76</f>
        <v>1</v>
      </c>
      <c r="S76" s="73"/>
    </row>
    <row r="77" customFormat="false" ht="13.8" hidden="false" customHeight="false" outlineLevel="0" collapsed="false">
      <c r="A77" s="52" t="n">
        <v>9</v>
      </c>
      <c r="B77" s="53" t="s">
        <v>142</v>
      </c>
      <c r="C77" s="54"/>
      <c r="D77" s="55"/>
      <c r="E77" s="55"/>
      <c r="F77" s="55"/>
      <c r="G77" s="55"/>
      <c r="H77" s="55"/>
      <c r="I77" s="56"/>
      <c r="J77" s="57"/>
      <c r="K77" s="58"/>
      <c r="L77" s="78"/>
      <c r="M77" s="59" t="n">
        <f aca="false">SUM(M78:M101)</f>
        <v>27712.4309949949</v>
      </c>
      <c r="N77" s="58"/>
      <c r="O77" s="57"/>
      <c r="P77" s="59" t="n">
        <f aca="false">SUM(P78:P101)</f>
        <v>50298.1759865949</v>
      </c>
      <c r="Q77" s="58"/>
      <c r="S77" s="73"/>
    </row>
    <row r="78" customFormat="false" ht="32.3" hidden="false" customHeight="false" outlineLevel="0" collapsed="false">
      <c r="A78" s="60" t="s">
        <v>143</v>
      </c>
      <c r="B78" s="61" t="s">
        <v>144</v>
      </c>
      <c r="C78" s="62" t="s">
        <v>55</v>
      </c>
      <c r="D78" s="63" t="n">
        <v>32</v>
      </c>
      <c r="E78" s="64" t="n">
        <v>255.855138</v>
      </c>
      <c r="F78" s="64"/>
      <c r="G78" s="64"/>
      <c r="H78" s="64" t="n">
        <f aca="false">D78+F78-G78</f>
        <v>32</v>
      </c>
      <c r="I78" s="65" t="n">
        <v>32</v>
      </c>
      <c r="J78" s="66" t="n">
        <f aca="false">I78*E78</f>
        <v>8187.364416</v>
      </c>
      <c r="K78" s="67" t="n">
        <f aca="false">I78/H78</f>
        <v>1</v>
      </c>
      <c r="L78" s="79"/>
      <c r="M78" s="69" t="n">
        <f aca="false">L78*E78</f>
        <v>0</v>
      </c>
      <c r="N78" s="67" t="n">
        <f aca="false">L78/H78</f>
        <v>0</v>
      </c>
      <c r="O78" s="70" t="n">
        <f aca="false">I78+L78</f>
        <v>32</v>
      </c>
      <c r="P78" s="71" t="n">
        <f aca="false">J78+M78</f>
        <v>8187.364416</v>
      </c>
      <c r="Q78" s="72" t="n">
        <f aca="false">K78+N78</f>
        <v>1</v>
      </c>
      <c r="S78" s="73"/>
    </row>
    <row r="79" customFormat="false" ht="22.35" hidden="false" customHeight="false" outlineLevel="0" collapsed="false">
      <c r="A79" s="60" t="s">
        <v>145</v>
      </c>
      <c r="B79" s="61" t="s">
        <v>146</v>
      </c>
      <c r="C79" s="62" t="s">
        <v>55</v>
      </c>
      <c r="D79" s="63" t="n">
        <v>32</v>
      </c>
      <c r="E79" s="64" t="n">
        <v>45.345132</v>
      </c>
      <c r="F79" s="64" t="n">
        <v>37</v>
      </c>
      <c r="G79" s="64"/>
      <c r="H79" s="64" t="n">
        <f aca="false">D79+F79-G79</f>
        <v>69</v>
      </c>
      <c r="I79" s="65" t="n">
        <v>32</v>
      </c>
      <c r="J79" s="66" t="n">
        <f aca="false">I79*E79</f>
        <v>1451.044224</v>
      </c>
      <c r="K79" s="67" t="n">
        <f aca="false">I79/H79</f>
        <v>0.463768115942029</v>
      </c>
      <c r="L79" s="79" t="n">
        <v>37</v>
      </c>
      <c r="M79" s="69" t="n">
        <f aca="false">L79*E79</f>
        <v>1677.769884</v>
      </c>
      <c r="N79" s="67" t="n">
        <f aca="false">L79/H79</f>
        <v>0.536231884057971</v>
      </c>
      <c r="O79" s="70" t="n">
        <f aca="false">I79+L79</f>
        <v>69</v>
      </c>
      <c r="P79" s="71" t="n">
        <f aca="false">J79+M79</f>
        <v>3128.814108</v>
      </c>
      <c r="Q79" s="72" t="n">
        <f aca="false">K79+N79</f>
        <v>1</v>
      </c>
      <c r="S79" s="73"/>
    </row>
    <row r="80" customFormat="false" ht="32.3" hidden="false" customHeight="false" outlineLevel="0" collapsed="false">
      <c r="A80" s="60" t="s">
        <v>147</v>
      </c>
      <c r="B80" s="61" t="s">
        <v>148</v>
      </c>
      <c r="C80" s="62" t="s">
        <v>55</v>
      </c>
      <c r="D80" s="63" t="n">
        <v>9</v>
      </c>
      <c r="E80" s="64" t="n">
        <v>252.064148</v>
      </c>
      <c r="F80" s="64"/>
      <c r="G80" s="64"/>
      <c r="H80" s="64" t="n">
        <f aca="false">D80+F80-G80</f>
        <v>9</v>
      </c>
      <c r="I80" s="65" t="n">
        <v>9</v>
      </c>
      <c r="J80" s="66" t="n">
        <f aca="false">I80*E80</f>
        <v>2268.577332</v>
      </c>
      <c r="K80" s="67" t="n">
        <f aca="false">I80/H80</f>
        <v>1</v>
      </c>
      <c r="L80" s="79"/>
      <c r="M80" s="69" t="n">
        <f aca="false">L80*E80</f>
        <v>0</v>
      </c>
      <c r="N80" s="67" t="n">
        <f aca="false">L80/H80</f>
        <v>0</v>
      </c>
      <c r="O80" s="70" t="n">
        <f aca="false">I80+L80</f>
        <v>9</v>
      </c>
      <c r="P80" s="71" t="n">
        <f aca="false">J80+M80</f>
        <v>2268.577332</v>
      </c>
      <c r="Q80" s="72" t="n">
        <f aca="false">K80+N80</f>
        <v>1</v>
      </c>
      <c r="S80" s="73"/>
    </row>
    <row r="81" customFormat="false" ht="42.9" hidden="false" customHeight="false" outlineLevel="0" collapsed="false">
      <c r="A81" s="60" t="s">
        <v>149</v>
      </c>
      <c r="B81" s="61" t="s">
        <v>150</v>
      </c>
      <c r="C81" s="62" t="s">
        <v>55</v>
      </c>
      <c r="D81" s="63" t="n">
        <v>5</v>
      </c>
      <c r="E81" s="64" t="n">
        <v>269.184748</v>
      </c>
      <c r="F81" s="64"/>
      <c r="G81" s="64"/>
      <c r="H81" s="64" t="n">
        <f aca="false">D81+F81-G81</f>
        <v>5</v>
      </c>
      <c r="I81" s="65" t="n">
        <v>5</v>
      </c>
      <c r="J81" s="66" t="n">
        <f aca="false">I81*E81</f>
        <v>1345.92374</v>
      </c>
      <c r="K81" s="67" t="n">
        <f aca="false">I81/H81</f>
        <v>1</v>
      </c>
      <c r="L81" s="79"/>
      <c r="M81" s="69" t="n">
        <f aca="false">L81*E81</f>
        <v>0</v>
      </c>
      <c r="N81" s="67" t="n">
        <f aca="false">L81/H81</f>
        <v>0</v>
      </c>
      <c r="O81" s="70" t="n">
        <f aca="false">I81+L81</f>
        <v>5</v>
      </c>
      <c r="P81" s="71" t="n">
        <f aca="false">J81+M81</f>
        <v>1345.92374</v>
      </c>
      <c r="Q81" s="72" t="n">
        <f aca="false">K81+N81</f>
        <v>1</v>
      </c>
      <c r="S81" s="73"/>
    </row>
    <row r="82" customFormat="false" ht="22.35" hidden="false" customHeight="false" outlineLevel="0" collapsed="false">
      <c r="A82" s="60" t="s">
        <v>151</v>
      </c>
      <c r="B82" s="61" t="s">
        <v>152</v>
      </c>
      <c r="C82" s="62" t="s">
        <v>55</v>
      </c>
      <c r="D82" s="63" t="n">
        <v>5</v>
      </c>
      <c r="E82" s="64" t="n">
        <v>72.530199</v>
      </c>
      <c r="F82" s="64"/>
      <c r="G82" s="64"/>
      <c r="H82" s="64" t="n">
        <f aca="false">D82+F82-G82</f>
        <v>5</v>
      </c>
      <c r="I82" s="65" t="n">
        <v>5</v>
      </c>
      <c r="J82" s="66" t="n">
        <f aca="false">I82*E82</f>
        <v>362.650995</v>
      </c>
      <c r="K82" s="67" t="n">
        <f aca="false">I82/H82</f>
        <v>1</v>
      </c>
      <c r="L82" s="79"/>
      <c r="M82" s="69" t="n">
        <f aca="false">L82*E82</f>
        <v>0</v>
      </c>
      <c r="N82" s="67" t="n">
        <f aca="false">L82/H82</f>
        <v>0</v>
      </c>
      <c r="O82" s="70" t="n">
        <f aca="false">I82+L82</f>
        <v>5</v>
      </c>
      <c r="P82" s="71" t="n">
        <f aca="false">J82+M82</f>
        <v>362.650995</v>
      </c>
      <c r="Q82" s="72" t="n">
        <f aca="false">K82+N82</f>
        <v>1</v>
      </c>
      <c r="S82" s="73"/>
    </row>
    <row r="83" customFormat="false" ht="42.9" hidden="false" customHeight="false" outlineLevel="0" collapsed="false">
      <c r="A83" s="60" t="s">
        <v>153</v>
      </c>
      <c r="B83" s="61" t="s">
        <v>154</v>
      </c>
      <c r="C83" s="62" t="s">
        <v>55</v>
      </c>
      <c r="D83" s="63" t="n">
        <v>9</v>
      </c>
      <c r="E83" s="64" t="n">
        <v>214.98582</v>
      </c>
      <c r="F83" s="64" t="n">
        <v>41</v>
      </c>
      <c r="G83" s="64"/>
      <c r="H83" s="64" t="n">
        <f aca="false">D83+F83-G83</f>
        <v>50</v>
      </c>
      <c r="I83" s="65" t="n">
        <v>9</v>
      </c>
      <c r="J83" s="66" t="n">
        <f aca="false">I83*E83</f>
        <v>1934.87238</v>
      </c>
      <c r="K83" s="67" t="n">
        <f aca="false">I83/H83</f>
        <v>0.18</v>
      </c>
      <c r="L83" s="79" t="n">
        <v>41</v>
      </c>
      <c r="M83" s="69" t="n">
        <f aca="false">L83*E83</f>
        <v>8814.41862</v>
      </c>
      <c r="N83" s="67" t="n">
        <f aca="false">L83/H83</f>
        <v>0.82</v>
      </c>
      <c r="O83" s="70" t="n">
        <f aca="false">I83+L83</f>
        <v>50</v>
      </c>
      <c r="P83" s="71" t="n">
        <f aca="false">J83+M83</f>
        <v>10749.291</v>
      </c>
      <c r="Q83" s="72" t="n">
        <f aca="false">K83+N83</f>
        <v>1</v>
      </c>
      <c r="S83" s="73"/>
    </row>
    <row r="84" customFormat="false" ht="22.35" hidden="false" customHeight="false" outlineLevel="0" collapsed="false">
      <c r="A84" s="60" t="s">
        <v>155</v>
      </c>
      <c r="B84" s="61" t="s">
        <v>156</v>
      </c>
      <c r="C84" s="62" t="s">
        <v>55</v>
      </c>
      <c r="D84" s="63" t="n">
        <v>1</v>
      </c>
      <c r="E84" s="64" t="n">
        <v>284.373166</v>
      </c>
      <c r="F84" s="64"/>
      <c r="G84" s="64"/>
      <c r="H84" s="64" t="n">
        <f aca="false">D84+F84-G84</f>
        <v>1</v>
      </c>
      <c r="I84" s="65" t="n">
        <v>1</v>
      </c>
      <c r="J84" s="66" t="n">
        <f aca="false">I84*E84</f>
        <v>284.373166</v>
      </c>
      <c r="K84" s="67" t="n">
        <f aca="false">I84/H84</f>
        <v>1</v>
      </c>
      <c r="L84" s="79"/>
      <c r="M84" s="69" t="n">
        <f aca="false">L84*E84</f>
        <v>0</v>
      </c>
      <c r="N84" s="67" t="n">
        <f aca="false">L84/H84</f>
        <v>0</v>
      </c>
      <c r="O84" s="70" t="n">
        <f aca="false">I84+L84</f>
        <v>1</v>
      </c>
      <c r="P84" s="71" t="n">
        <f aca="false">J84+M84</f>
        <v>284.373166</v>
      </c>
      <c r="Q84" s="72" t="n">
        <f aca="false">K84+N84</f>
        <v>1</v>
      </c>
      <c r="S84" s="73"/>
    </row>
    <row r="85" customFormat="false" ht="22.35" hidden="false" customHeight="false" outlineLevel="0" collapsed="false">
      <c r="A85" s="60" t="s">
        <v>157</v>
      </c>
      <c r="B85" s="61" t="s">
        <v>158</v>
      </c>
      <c r="C85" s="62" t="s">
        <v>55</v>
      </c>
      <c r="D85" s="63" t="n">
        <v>2</v>
      </c>
      <c r="E85" s="64" t="n">
        <v>26.854884</v>
      </c>
      <c r="F85" s="64"/>
      <c r="G85" s="64"/>
      <c r="H85" s="64" t="n">
        <f aca="false">D85+F85-G85</f>
        <v>2</v>
      </c>
      <c r="I85" s="65" t="n">
        <v>2</v>
      </c>
      <c r="J85" s="66" t="n">
        <f aca="false">I85*E85</f>
        <v>53.709768</v>
      </c>
      <c r="K85" s="67" t="n">
        <f aca="false">I85/H85</f>
        <v>1</v>
      </c>
      <c r="L85" s="79"/>
      <c r="M85" s="69" t="n">
        <f aca="false">L85*E85</f>
        <v>0</v>
      </c>
      <c r="N85" s="67" t="n">
        <f aca="false">L85/H85</f>
        <v>0</v>
      </c>
      <c r="O85" s="70" t="n">
        <f aca="false">I85+L85</f>
        <v>2</v>
      </c>
      <c r="P85" s="71" t="n">
        <f aca="false">J85+M85</f>
        <v>53.709768</v>
      </c>
      <c r="Q85" s="72" t="n">
        <f aca="false">K85+N85</f>
        <v>1</v>
      </c>
      <c r="S85" s="73"/>
    </row>
    <row r="86" customFormat="false" ht="22.35" hidden="false" customHeight="false" outlineLevel="0" collapsed="false">
      <c r="A86" s="60" t="s">
        <v>159</v>
      </c>
      <c r="B86" s="61" t="s">
        <v>160</v>
      </c>
      <c r="C86" s="62" t="s">
        <v>55</v>
      </c>
      <c r="D86" s="63" t="n">
        <v>1</v>
      </c>
      <c r="E86" s="64" t="n">
        <v>94.823666</v>
      </c>
      <c r="F86" s="64"/>
      <c r="G86" s="64"/>
      <c r="H86" s="64" t="n">
        <f aca="false">D86+F86-G86</f>
        <v>1</v>
      </c>
      <c r="I86" s="65" t="n">
        <v>1</v>
      </c>
      <c r="J86" s="66" t="n">
        <f aca="false">I86*E86</f>
        <v>94.823666</v>
      </c>
      <c r="K86" s="67" t="n">
        <f aca="false">I86/H86</f>
        <v>1</v>
      </c>
      <c r="L86" s="79"/>
      <c r="M86" s="69" t="n">
        <f aca="false">L86*E86</f>
        <v>0</v>
      </c>
      <c r="N86" s="67" t="n">
        <f aca="false">L86/H86</f>
        <v>0</v>
      </c>
      <c r="O86" s="70" t="n">
        <f aca="false">I86+L86</f>
        <v>1</v>
      </c>
      <c r="P86" s="71" t="n">
        <f aca="false">J86+M86</f>
        <v>94.823666</v>
      </c>
      <c r="Q86" s="72" t="n">
        <f aca="false">K86+N86</f>
        <v>1</v>
      </c>
      <c r="S86" s="73"/>
    </row>
    <row r="87" customFormat="false" ht="22.35" hidden="false" customHeight="false" outlineLevel="0" collapsed="false">
      <c r="A87" s="60" t="s">
        <v>161</v>
      </c>
      <c r="B87" s="61" t="s">
        <v>162</v>
      </c>
      <c r="C87" s="62" t="s">
        <v>50</v>
      </c>
      <c r="D87" s="63" t="n">
        <v>23.4</v>
      </c>
      <c r="E87" s="64" t="n">
        <v>37.445198</v>
      </c>
      <c r="F87" s="64"/>
      <c r="G87" s="64"/>
      <c r="H87" s="64" t="n">
        <f aca="false">D87+F87-G87</f>
        <v>23.4</v>
      </c>
      <c r="I87" s="65" t="n">
        <v>23.4</v>
      </c>
      <c r="J87" s="66" t="n">
        <f aca="false">I87*E87</f>
        <v>876.2176332</v>
      </c>
      <c r="K87" s="67" t="n">
        <f aca="false">I87/H87</f>
        <v>1</v>
      </c>
      <c r="L87" s="79"/>
      <c r="M87" s="69" t="n">
        <f aca="false">L87*E87</f>
        <v>0</v>
      </c>
      <c r="N87" s="67" t="n">
        <f aca="false">L87/H87</f>
        <v>0</v>
      </c>
      <c r="O87" s="70" t="n">
        <f aca="false">I87+L87</f>
        <v>23.4</v>
      </c>
      <c r="P87" s="71" t="n">
        <f aca="false">J87+M87</f>
        <v>876.2176332</v>
      </c>
      <c r="Q87" s="72" t="n">
        <f aca="false">K87+N87</f>
        <v>1</v>
      </c>
      <c r="S87" s="73"/>
    </row>
    <row r="88" customFormat="false" ht="22.35" hidden="false" customHeight="false" outlineLevel="0" collapsed="false">
      <c r="A88" s="60" t="s">
        <v>163</v>
      </c>
      <c r="B88" s="61" t="s">
        <v>164</v>
      </c>
      <c r="C88" s="62" t="s">
        <v>50</v>
      </c>
      <c r="D88" s="63" t="n">
        <v>160.2</v>
      </c>
      <c r="E88" s="64" t="n">
        <v>19.945499</v>
      </c>
      <c r="F88" s="64"/>
      <c r="G88" s="64"/>
      <c r="H88" s="64" t="n">
        <f aca="false">D88+F88-G88</f>
        <v>160.2</v>
      </c>
      <c r="I88" s="65" t="n">
        <v>160.2</v>
      </c>
      <c r="J88" s="66" t="n">
        <f aca="false">I88*E88</f>
        <v>3195.2689398</v>
      </c>
      <c r="K88" s="67" t="n">
        <f aca="false">I88/H88</f>
        <v>1</v>
      </c>
      <c r="L88" s="79"/>
      <c r="M88" s="69" t="n">
        <f aca="false">L88*E88</f>
        <v>0</v>
      </c>
      <c r="N88" s="67" t="n">
        <f aca="false">L88/H88</f>
        <v>0</v>
      </c>
      <c r="O88" s="70" t="n">
        <f aca="false">I88+L88</f>
        <v>160.2</v>
      </c>
      <c r="P88" s="71" t="n">
        <f aca="false">J88+M88</f>
        <v>3195.2689398</v>
      </c>
      <c r="Q88" s="72" t="n">
        <f aca="false">K88+N88</f>
        <v>1</v>
      </c>
      <c r="S88" s="73"/>
    </row>
    <row r="89" customFormat="false" ht="32.3" hidden="false" customHeight="false" outlineLevel="0" collapsed="false">
      <c r="A89" s="60" t="s">
        <v>165</v>
      </c>
      <c r="B89" s="61" t="s">
        <v>166</v>
      </c>
      <c r="C89" s="62" t="s">
        <v>55</v>
      </c>
      <c r="D89" s="63" t="n">
        <v>3</v>
      </c>
      <c r="E89" s="64" t="n">
        <v>378.194054</v>
      </c>
      <c r="F89" s="64" t="n">
        <v>8</v>
      </c>
      <c r="G89" s="64"/>
      <c r="H89" s="64" t="n">
        <f aca="false">D89+F89-G89</f>
        <v>11</v>
      </c>
      <c r="I89" s="65" t="n">
        <v>3</v>
      </c>
      <c r="J89" s="66" t="n">
        <f aca="false">I89*E89</f>
        <v>1134.582162</v>
      </c>
      <c r="K89" s="67" t="n">
        <f aca="false">I89/H89</f>
        <v>0.272727272727273</v>
      </c>
      <c r="L89" s="79" t="n">
        <v>8</v>
      </c>
      <c r="M89" s="69" t="n">
        <f aca="false">L89*E89</f>
        <v>3025.552432</v>
      </c>
      <c r="N89" s="67" t="n">
        <f aca="false">L89/H89</f>
        <v>0.727272727272727</v>
      </c>
      <c r="O89" s="70" t="n">
        <f aca="false">I89+L89</f>
        <v>11</v>
      </c>
      <c r="P89" s="71" t="n">
        <f aca="false">J89+M89</f>
        <v>4160.134594</v>
      </c>
      <c r="Q89" s="72" t="n">
        <f aca="false">K89+N89</f>
        <v>1</v>
      </c>
      <c r="S89" s="73"/>
    </row>
    <row r="90" customFormat="false" ht="13.8" hidden="false" customHeight="false" outlineLevel="0" collapsed="false">
      <c r="A90" s="60" t="s">
        <v>167</v>
      </c>
      <c r="B90" s="61" t="s">
        <v>168</v>
      </c>
      <c r="C90" s="62" t="s">
        <v>55</v>
      </c>
      <c r="D90" s="63" t="n">
        <v>4</v>
      </c>
      <c r="E90" s="64" t="n">
        <v>133.516222</v>
      </c>
      <c r="F90" s="64"/>
      <c r="G90" s="64"/>
      <c r="H90" s="64" t="n">
        <f aca="false">D90+F90-G90</f>
        <v>4</v>
      </c>
      <c r="I90" s="65" t="n">
        <v>4</v>
      </c>
      <c r="J90" s="66" t="n">
        <f aca="false">I90*E90</f>
        <v>534.064888</v>
      </c>
      <c r="K90" s="67" t="n">
        <f aca="false">I90/H90</f>
        <v>1</v>
      </c>
      <c r="L90" s="79"/>
      <c r="M90" s="69" t="n">
        <f aca="false">L90*E90</f>
        <v>0</v>
      </c>
      <c r="N90" s="67" t="n">
        <f aca="false">L90/H90</f>
        <v>0</v>
      </c>
      <c r="O90" s="70" t="n">
        <f aca="false">I90+L90</f>
        <v>4</v>
      </c>
      <c r="P90" s="71" t="n">
        <f aca="false">J90+M90</f>
        <v>534.064888</v>
      </c>
      <c r="Q90" s="72" t="n">
        <f aca="false">K90+N90</f>
        <v>1</v>
      </c>
      <c r="S90" s="73"/>
    </row>
    <row r="91" customFormat="false" ht="13.8" hidden="false" customHeight="false" outlineLevel="0" collapsed="false">
      <c r="A91" s="60" t="s">
        <v>169</v>
      </c>
      <c r="B91" s="61" t="s">
        <v>170</v>
      </c>
      <c r="C91" s="62" t="s">
        <v>50</v>
      </c>
      <c r="D91" s="63" t="n">
        <v>14</v>
      </c>
      <c r="E91" s="64" t="n">
        <v>55.813156</v>
      </c>
      <c r="F91" s="64"/>
      <c r="G91" s="64"/>
      <c r="H91" s="64" t="n">
        <f aca="false">D91+F91-G91</f>
        <v>14</v>
      </c>
      <c r="I91" s="65" t="n">
        <v>14</v>
      </c>
      <c r="J91" s="66" t="n">
        <f aca="false">I91*E91</f>
        <v>781.384184</v>
      </c>
      <c r="K91" s="67" t="n">
        <f aca="false">I91/H91</f>
        <v>1</v>
      </c>
      <c r="L91" s="79"/>
      <c r="M91" s="69" t="n">
        <f aca="false">L91*E91</f>
        <v>0</v>
      </c>
      <c r="N91" s="67" t="n">
        <f aca="false">L91/H91</f>
        <v>0</v>
      </c>
      <c r="O91" s="70" t="n">
        <f aca="false">I91+L91</f>
        <v>14</v>
      </c>
      <c r="P91" s="71" t="n">
        <f aca="false">J91+M91</f>
        <v>781.384184</v>
      </c>
      <c r="Q91" s="72" t="n">
        <f aca="false">K91+N91</f>
        <v>1</v>
      </c>
      <c r="S91" s="73"/>
    </row>
    <row r="92" customFormat="false" ht="13.8" hidden="false" customHeight="false" outlineLevel="0" collapsed="false">
      <c r="A92" s="60" t="s">
        <v>171</v>
      </c>
      <c r="B92" s="61" t="s">
        <v>172</v>
      </c>
      <c r="C92" s="62" t="s">
        <v>50</v>
      </c>
      <c r="D92" s="63" t="n">
        <v>7.8</v>
      </c>
      <c r="E92" s="64" t="n">
        <v>10.370192</v>
      </c>
      <c r="F92" s="64" t="n">
        <v>118.2</v>
      </c>
      <c r="G92" s="64"/>
      <c r="H92" s="64" t="n">
        <f aca="false">D92+F92-G92</f>
        <v>126</v>
      </c>
      <c r="I92" s="65" t="n">
        <v>7.8</v>
      </c>
      <c r="J92" s="66" t="n">
        <f aca="false">I92*E92</f>
        <v>80.8874976</v>
      </c>
      <c r="K92" s="67" t="n">
        <f aca="false">I92/H92</f>
        <v>0.0619047619047619</v>
      </c>
      <c r="L92" s="79" t="n">
        <v>118.2</v>
      </c>
      <c r="M92" s="69" t="n">
        <f aca="false">L92*E92</f>
        <v>1225.7566944</v>
      </c>
      <c r="N92" s="67" t="n">
        <f aca="false">L92/H92</f>
        <v>0.938095238095238</v>
      </c>
      <c r="O92" s="70" t="n">
        <f aca="false">I92+L92</f>
        <v>126</v>
      </c>
      <c r="P92" s="71" t="n">
        <f aca="false">J92+M92</f>
        <v>1306.644192</v>
      </c>
      <c r="Q92" s="72" t="n">
        <f aca="false">K92+N92</f>
        <v>1</v>
      </c>
      <c r="S92" s="73"/>
    </row>
    <row r="93" customFormat="false" ht="22.35" hidden="false" customHeight="false" outlineLevel="0" collapsed="false">
      <c r="A93" s="60" t="s">
        <v>173</v>
      </c>
      <c r="B93" s="61" t="s">
        <v>174</v>
      </c>
      <c r="C93" s="62" t="s">
        <v>50</v>
      </c>
      <c r="D93" s="63"/>
      <c r="E93" s="64" t="n">
        <v>11.6161882759142</v>
      </c>
      <c r="F93" s="64" t="n">
        <v>295.8</v>
      </c>
      <c r="G93" s="64"/>
      <c r="H93" s="64" t="n">
        <f aca="false">D93+F93-G93</f>
        <v>295.8</v>
      </c>
      <c r="I93" s="65"/>
      <c r="J93" s="66" t="n">
        <f aca="false">I93*E93</f>
        <v>0</v>
      </c>
      <c r="K93" s="67" t="n">
        <f aca="false">I93/H93</f>
        <v>0</v>
      </c>
      <c r="L93" s="79" t="n">
        <v>295.8</v>
      </c>
      <c r="M93" s="69" t="n">
        <f aca="false">L93*E93</f>
        <v>3436.06849201542</v>
      </c>
      <c r="N93" s="67" t="n">
        <f aca="false">L93/H93</f>
        <v>1</v>
      </c>
      <c r="O93" s="70" t="n">
        <f aca="false">I93+L93</f>
        <v>295.8</v>
      </c>
      <c r="P93" s="71" t="n">
        <f aca="false">J93+M93</f>
        <v>3436.06849201542</v>
      </c>
      <c r="Q93" s="72" t="n">
        <f aca="false">K93+N93</f>
        <v>1</v>
      </c>
      <c r="S93" s="73"/>
    </row>
    <row r="94" customFormat="false" ht="22.35" hidden="false" customHeight="false" outlineLevel="0" collapsed="false">
      <c r="A94" s="60" t="s">
        <v>175</v>
      </c>
      <c r="B94" s="61" t="s">
        <v>176</v>
      </c>
      <c r="C94" s="62" t="s">
        <v>50</v>
      </c>
      <c r="D94" s="63"/>
      <c r="E94" s="64" t="n">
        <v>14.693412463685</v>
      </c>
      <c r="F94" s="64" t="n">
        <v>69.6</v>
      </c>
      <c r="G94" s="64"/>
      <c r="H94" s="64" t="n">
        <f aca="false">D94+F94-G94</f>
        <v>69.6</v>
      </c>
      <c r="I94" s="65"/>
      <c r="J94" s="66" t="n">
        <f aca="false">I94*E94</f>
        <v>0</v>
      </c>
      <c r="K94" s="67" t="n">
        <f aca="false">I94/H94</f>
        <v>0</v>
      </c>
      <c r="L94" s="79" t="n">
        <v>69.6</v>
      </c>
      <c r="M94" s="69" t="n">
        <f aca="false">L94*E94</f>
        <v>1022.66150747248</v>
      </c>
      <c r="N94" s="67" t="n">
        <f aca="false">L94/H94</f>
        <v>1</v>
      </c>
      <c r="O94" s="70" t="n">
        <f aca="false">I94+L94</f>
        <v>69.6</v>
      </c>
      <c r="P94" s="71" t="n">
        <f aca="false">J94+M94</f>
        <v>1022.66150747248</v>
      </c>
      <c r="Q94" s="72" t="n">
        <f aca="false">K94+N94</f>
        <v>1</v>
      </c>
      <c r="S94" s="73"/>
    </row>
    <row r="95" customFormat="false" ht="22.35" hidden="false" customHeight="false" outlineLevel="0" collapsed="false">
      <c r="A95" s="60" t="s">
        <v>177</v>
      </c>
      <c r="B95" s="61" t="s">
        <v>178</v>
      </c>
      <c r="C95" s="62" t="s">
        <v>50</v>
      </c>
      <c r="D95" s="63"/>
      <c r="E95" s="64" t="n">
        <v>28.4410114324274</v>
      </c>
      <c r="F95" s="64" t="n">
        <v>160.2</v>
      </c>
      <c r="G95" s="64"/>
      <c r="H95" s="64" t="n">
        <f aca="false">D95+F95-G95</f>
        <v>160.2</v>
      </c>
      <c r="I95" s="65"/>
      <c r="J95" s="66" t="n">
        <f aca="false">I95*E95</f>
        <v>0</v>
      </c>
      <c r="K95" s="67" t="n">
        <f aca="false">I95/H95</f>
        <v>0</v>
      </c>
      <c r="L95" s="79" t="n">
        <v>160.2</v>
      </c>
      <c r="M95" s="69" t="n">
        <f aca="false">L95*E95</f>
        <v>4556.25003147487</v>
      </c>
      <c r="N95" s="67" t="n">
        <f aca="false">L95/H95</f>
        <v>1</v>
      </c>
      <c r="O95" s="70" t="n">
        <f aca="false">I95+L95</f>
        <v>160.2</v>
      </c>
      <c r="P95" s="71" t="n">
        <f aca="false">J95+M95</f>
        <v>4556.25003147487</v>
      </c>
      <c r="Q95" s="72" t="n">
        <f aca="false">K95+N95</f>
        <v>1</v>
      </c>
      <c r="S95" s="73"/>
    </row>
    <row r="96" customFormat="false" ht="22.35" hidden="false" customHeight="false" outlineLevel="0" collapsed="false">
      <c r="A96" s="60" t="s">
        <v>179</v>
      </c>
      <c r="B96" s="61" t="s">
        <v>180</v>
      </c>
      <c r="C96" s="62" t="s">
        <v>55</v>
      </c>
      <c r="D96" s="63"/>
      <c r="E96" s="64" t="n">
        <v>687.366627120292</v>
      </c>
      <c r="F96" s="64" t="n">
        <v>1</v>
      </c>
      <c r="G96" s="64"/>
      <c r="H96" s="64" t="n">
        <f aca="false">D96+F96-G96</f>
        <v>1</v>
      </c>
      <c r="I96" s="65"/>
      <c r="J96" s="66" t="n">
        <f aca="false">I96*E96</f>
        <v>0</v>
      </c>
      <c r="K96" s="67" t="n">
        <f aca="false">I96/H96</f>
        <v>0</v>
      </c>
      <c r="L96" s="79" t="n">
        <v>1</v>
      </c>
      <c r="M96" s="69" t="n">
        <f aca="false">L96*E96</f>
        <v>687.366627120292</v>
      </c>
      <c r="N96" s="67" t="n">
        <f aca="false">L96/H96</f>
        <v>1</v>
      </c>
      <c r="O96" s="70" t="n">
        <f aca="false">I96+L96</f>
        <v>1</v>
      </c>
      <c r="P96" s="71" t="n">
        <f aca="false">J96+M96</f>
        <v>687.366627120292</v>
      </c>
      <c r="Q96" s="72" t="n">
        <f aca="false">K96+N96</f>
        <v>1</v>
      </c>
      <c r="S96" s="73"/>
    </row>
    <row r="97" customFormat="false" ht="22.35" hidden="false" customHeight="false" outlineLevel="0" collapsed="false">
      <c r="A97" s="60" t="s">
        <v>181</v>
      </c>
      <c r="B97" s="61" t="s">
        <v>182</v>
      </c>
      <c r="C97" s="62" t="s">
        <v>55</v>
      </c>
      <c r="D97" s="63"/>
      <c r="E97" s="64" t="n">
        <v>85.1631784953201</v>
      </c>
      <c r="F97" s="64" t="n">
        <v>3</v>
      </c>
      <c r="G97" s="64"/>
      <c r="H97" s="64" t="n">
        <f aca="false">D97+F97-G97</f>
        <v>3</v>
      </c>
      <c r="I97" s="65"/>
      <c r="J97" s="66" t="n">
        <f aca="false">I97*E97</f>
        <v>0</v>
      </c>
      <c r="K97" s="67" t="n">
        <f aca="false">I97/H97</f>
        <v>0</v>
      </c>
      <c r="L97" s="79" t="n">
        <v>3</v>
      </c>
      <c r="M97" s="69" t="n">
        <f aca="false">L97*E97</f>
        <v>255.48953548596</v>
      </c>
      <c r="N97" s="67" t="n">
        <f aca="false">L97/H97</f>
        <v>1</v>
      </c>
      <c r="O97" s="70" t="n">
        <f aca="false">I97+L97</f>
        <v>3</v>
      </c>
      <c r="P97" s="71" t="n">
        <f aca="false">J97+M97</f>
        <v>255.48953548596</v>
      </c>
      <c r="Q97" s="72" t="n">
        <f aca="false">K97+N97</f>
        <v>1</v>
      </c>
      <c r="S97" s="73"/>
    </row>
    <row r="98" customFormat="false" ht="22.35" hidden="false" customHeight="false" outlineLevel="0" collapsed="false">
      <c r="A98" s="60" t="s">
        <v>183</v>
      </c>
      <c r="B98" s="61" t="s">
        <v>184</v>
      </c>
      <c r="C98" s="62" t="s">
        <v>55</v>
      </c>
      <c r="D98" s="63"/>
      <c r="E98" s="64" t="n">
        <v>85.1631784953201</v>
      </c>
      <c r="F98" s="64" t="n">
        <v>3</v>
      </c>
      <c r="G98" s="64"/>
      <c r="H98" s="64" t="n">
        <f aca="false">D98+F98-G98</f>
        <v>3</v>
      </c>
      <c r="I98" s="65"/>
      <c r="J98" s="66" t="n">
        <f aca="false">I98*E98</f>
        <v>0</v>
      </c>
      <c r="K98" s="67" t="n">
        <f aca="false">I98/H98</f>
        <v>0</v>
      </c>
      <c r="L98" s="79" t="n">
        <v>3</v>
      </c>
      <c r="M98" s="69" t="n">
        <f aca="false">L98*E98</f>
        <v>255.48953548596</v>
      </c>
      <c r="N98" s="67" t="n">
        <f aca="false">L98/H98</f>
        <v>1</v>
      </c>
      <c r="O98" s="70" t="n">
        <f aca="false">I98+L98</f>
        <v>3</v>
      </c>
      <c r="P98" s="71" t="n">
        <f aca="false">J98+M98</f>
        <v>255.48953548596</v>
      </c>
      <c r="Q98" s="72" t="n">
        <f aca="false">K98+N98</f>
        <v>1</v>
      </c>
      <c r="S98" s="73"/>
    </row>
    <row r="99" customFormat="false" ht="22.35" hidden="false" customHeight="false" outlineLevel="0" collapsed="false">
      <c r="A99" s="60" t="s">
        <v>185</v>
      </c>
      <c r="B99" s="61" t="s">
        <v>186</v>
      </c>
      <c r="C99" s="62" t="s">
        <v>55</v>
      </c>
      <c r="D99" s="63"/>
      <c r="E99" s="64" t="n">
        <v>115.069534779067</v>
      </c>
      <c r="F99" s="64" t="n">
        <v>2</v>
      </c>
      <c r="G99" s="64"/>
      <c r="H99" s="64" t="n">
        <f aca="false">D99+F99-G99</f>
        <v>2</v>
      </c>
      <c r="I99" s="65"/>
      <c r="J99" s="66" t="n">
        <f aca="false">I99*E99</f>
        <v>0</v>
      </c>
      <c r="K99" s="67" t="n">
        <f aca="false">I99/H99</f>
        <v>0</v>
      </c>
      <c r="L99" s="79" t="n">
        <v>2</v>
      </c>
      <c r="M99" s="69" t="n">
        <f aca="false">L99*E99</f>
        <v>230.139069558134</v>
      </c>
      <c r="N99" s="67" t="n">
        <f aca="false">L99/H99</f>
        <v>1</v>
      </c>
      <c r="O99" s="70" t="n">
        <f aca="false">I99+L99</f>
        <v>2</v>
      </c>
      <c r="P99" s="71" t="n">
        <f aca="false">J99+M99</f>
        <v>230.139069558134</v>
      </c>
      <c r="Q99" s="72" t="n">
        <f aca="false">K99+N99</f>
        <v>1</v>
      </c>
      <c r="S99" s="73"/>
    </row>
    <row r="100" customFormat="false" ht="22.35" hidden="false" customHeight="false" outlineLevel="0" collapsed="false">
      <c r="A100" s="60" t="s">
        <v>187</v>
      </c>
      <c r="B100" s="61" t="s">
        <v>188</v>
      </c>
      <c r="C100" s="62" t="s">
        <v>55</v>
      </c>
      <c r="D100" s="63"/>
      <c r="E100" s="64" t="n">
        <v>511.818313932222</v>
      </c>
      <c r="F100" s="64" t="n">
        <v>1</v>
      </c>
      <c r="G100" s="64"/>
      <c r="H100" s="64" t="n">
        <f aca="false">D100+F100-G100</f>
        <v>1</v>
      </c>
      <c r="I100" s="65"/>
      <c r="J100" s="66" t="n">
        <f aca="false">I100*E100</f>
        <v>0</v>
      </c>
      <c r="K100" s="67" t="n">
        <f aca="false">I100/H100</f>
        <v>0</v>
      </c>
      <c r="L100" s="79" t="n">
        <v>1</v>
      </c>
      <c r="M100" s="69" t="n">
        <f aca="false">L100*E100</f>
        <v>511.818313932222</v>
      </c>
      <c r="N100" s="67" t="n">
        <f aca="false">L100/H100</f>
        <v>1</v>
      </c>
      <c r="O100" s="70" t="n">
        <f aca="false">I100+L100</f>
        <v>1</v>
      </c>
      <c r="P100" s="71" t="n">
        <f aca="false">J100+M100</f>
        <v>511.818313932222</v>
      </c>
      <c r="Q100" s="72" t="n">
        <f aca="false">K100+N100</f>
        <v>1</v>
      </c>
      <c r="S100" s="73"/>
    </row>
    <row r="101" customFormat="false" ht="22.35" hidden="false" customHeight="false" outlineLevel="0" collapsed="false">
      <c r="A101" s="60" t="s">
        <v>189</v>
      </c>
      <c r="B101" s="61" t="s">
        <v>190</v>
      </c>
      <c r="C101" s="62" t="s">
        <v>55</v>
      </c>
      <c r="D101" s="63"/>
      <c r="E101" s="64" t="n">
        <v>503.41256301238</v>
      </c>
      <c r="F101" s="64" t="n">
        <v>4</v>
      </c>
      <c r="G101" s="64"/>
      <c r="H101" s="64" t="n">
        <f aca="false">D101+F101-G101</f>
        <v>4</v>
      </c>
      <c r="I101" s="65"/>
      <c r="J101" s="66" t="n">
        <f aca="false">I101*E101</f>
        <v>0</v>
      </c>
      <c r="K101" s="67" t="n">
        <f aca="false">I101/H101</f>
        <v>0</v>
      </c>
      <c r="L101" s="79" t="n">
        <v>4</v>
      </c>
      <c r="M101" s="69" t="n">
        <f aca="false">L101*E101</f>
        <v>2013.65025204952</v>
      </c>
      <c r="N101" s="67" t="n">
        <f aca="false">L101/H101</f>
        <v>1</v>
      </c>
      <c r="O101" s="70" t="n">
        <f aca="false">I101+L101</f>
        <v>4</v>
      </c>
      <c r="P101" s="71" t="n">
        <f aca="false">J101+M101</f>
        <v>2013.65025204952</v>
      </c>
      <c r="Q101" s="72" t="n">
        <f aca="false">K101+N101</f>
        <v>1</v>
      </c>
      <c r="S101" s="73"/>
    </row>
    <row r="102" customFormat="false" ht="13.8" hidden="false" customHeight="false" outlineLevel="0" collapsed="false">
      <c r="A102" s="52" t="n">
        <v>10</v>
      </c>
      <c r="B102" s="53" t="s">
        <v>191</v>
      </c>
      <c r="C102" s="54"/>
      <c r="D102" s="55"/>
      <c r="E102" s="55"/>
      <c r="F102" s="55"/>
      <c r="G102" s="55"/>
      <c r="H102" s="55"/>
      <c r="I102" s="56"/>
      <c r="J102" s="57"/>
      <c r="K102" s="58"/>
      <c r="L102" s="57"/>
      <c r="M102" s="59" t="n">
        <f aca="false">SUM(M104:M108)</f>
        <v>13163.541708625</v>
      </c>
      <c r="N102" s="58"/>
      <c r="O102" s="57"/>
      <c r="P102" s="59" t="n">
        <f aca="false">SUM(P104:P108)</f>
        <v>52835.835416595</v>
      </c>
      <c r="Q102" s="58"/>
      <c r="S102" s="73"/>
    </row>
    <row r="103" customFormat="false" ht="13.8" hidden="false" customHeight="false" outlineLevel="0" collapsed="false">
      <c r="A103" s="80" t="s">
        <v>192</v>
      </c>
      <c r="B103" s="81" t="s">
        <v>193</v>
      </c>
      <c r="C103" s="82"/>
      <c r="D103" s="83"/>
      <c r="E103" s="83"/>
      <c r="F103" s="83"/>
      <c r="G103" s="83"/>
      <c r="H103" s="83"/>
      <c r="I103" s="84"/>
      <c r="J103" s="78"/>
      <c r="K103" s="85"/>
      <c r="L103" s="78"/>
      <c r="M103" s="86"/>
      <c r="N103" s="85"/>
      <c r="O103" s="78"/>
      <c r="P103" s="86"/>
      <c r="Q103" s="85"/>
      <c r="S103" s="73"/>
    </row>
    <row r="104" customFormat="false" ht="22.35" hidden="false" customHeight="false" outlineLevel="0" collapsed="false">
      <c r="A104" s="60" t="s">
        <v>194</v>
      </c>
      <c r="B104" s="61" t="s">
        <v>195</v>
      </c>
      <c r="C104" s="62" t="s">
        <v>34</v>
      </c>
      <c r="D104" s="63" t="n">
        <v>561.47</v>
      </c>
      <c r="E104" s="64" t="n">
        <v>23.822092</v>
      </c>
      <c r="F104" s="64" t="n">
        <v>185.35</v>
      </c>
      <c r="G104" s="64"/>
      <c r="H104" s="64" t="n">
        <f aca="false">D104+F104-G104</f>
        <v>746.82</v>
      </c>
      <c r="I104" s="65" t="n">
        <v>561.47</v>
      </c>
      <c r="J104" s="66" t="n">
        <f aca="false">I104*E104</f>
        <v>13375.38999524</v>
      </c>
      <c r="K104" s="67" t="n">
        <f aca="false">I104/H104</f>
        <v>0.751814359551164</v>
      </c>
      <c r="L104" s="64" t="n">
        <v>185.35</v>
      </c>
      <c r="M104" s="69" t="n">
        <f aca="false">L104*E104</f>
        <v>4415.4247522</v>
      </c>
      <c r="N104" s="67" t="n">
        <f aca="false">L104/H104</f>
        <v>0.248185640448836</v>
      </c>
      <c r="O104" s="70" t="n">
        <f aca="false">I104+L104</f>
        <v>746.82</v>
      </c>
      <c r="P104" s="71" t="n">
        <f aca="false">J104+M104</f>
        <v>17790.81474744</v>
      </c>
      <c r="Q104" s="72" t="n">
        <f aca="false">K104+N104</f>
        <v>1</v>
      </c>
      <c r="S104" s="73"/>
    </row>
    <row r="105" customFormat="false" ht="42.9" hidden="false" customHeight="false" outlineLevel="0" collapsed="false">
      <c r="A105" s="60" t="s">
        <v>196</v>
      </c>
      <c r="B105" s="61" t="s">
        <v>197</v>
      </c>
      <c r="C105" s="62" t="s">
        <v>34</v>
      </c>
      <c r="D105" s="63" t="n">
        <v>561.47</v>
      </c>
      <c r="E105" s="64" t="n">
        <v>31.465217</v>
      </c>
      <c r="F105" s="64" t="n">
        <v>278.025</v>
      </c>
      <c r="G105" s="64"/>
      <c r="H105" s="64" t="n">
        <f aca="false">D105+F105-G105</f>
        <v>839.495</v>
      </c>
      <c r="I105" s="65" t="n">
        <v>561.47</v>
      </c>
      <c r="J105" s="66" t="n">
        <f aca="false">I105*E105</f>
        <v>17666.77538899</v>
      </c>
      <c r="K105" s="67" t="n">
        <f aca="false">I105/H105</f>
        <v>0.668818754131948</v>
      </c>
      <c r="L105" s="64" t="n">
        <v>278.025</v>
      </c>
      <c r="M105" s="69" t="n">
        <f aca="false">L105*E105</f>
        <v>8748.116956425</v>
      </c>
      <c r="N105" s="67" t="n">
        <f aca="false">L105/H105</f>
        <v>0.331181245868052</v>
      </c>
      <c r="O105" s="70" t="n">
        <f aca="false">I105+L105</f>
        <v>839.495</v>
      </c>
      <c r="P105" s="71" t="n">
        <f aca="false">J105+M105</f>
        <v>26414.892345415</v>
      </c>
      <c r="Q105" s="72" t="n">
        <f aca="false">K105+N105</f>
        <v>1</v>
      </c>
      <c r="S105" s="73"/>
    </row>
    <row r="106" customFormat="false" ht="13.8" hidden="false" customHeight="false" outlineLevel="0" collapsed="false">
      <c r="A106" s="80" t="s">
        <v>198</v>
      </c>
      <c r="B106" s="81" t="s">
        <v>199</v>
      </c>
      <c r="C106" s="82"/>
      <c r="D106" s="83"/>
      <c r="E106" s="83"/>
      <c r="F106" s="83"/>
      <c r="G106" s="83"/>
      <c r="H106" s="83"/>
      <c r="I106" s="84"/>
      <c r="J106" s="78"/>
      <c r="K106" s="85"/>
      <c r="L106" s="78"/>
      <c r="M106" s="86"/>
      <c r="N106" s="85"/>
      <c r="O106" s="78"/>
      <c r="P106" s="86"/>
      <c r="Q106" s="85"/>
      <c r="S106" s="73"/>
    </row>
    <row r="107" s="1" customFormat="true" ht="59" hidden="false" customHeight="false" outlineLevel="0" collapsed="false">
      <c r="A107" s="60" t="s">
        <v>200</v>
      </c>
      <c r="B107" s="88" t="s">
        <v>201</v>
      </c>
      <c r="C107" s="89" t="s">
        <v>34</v>
      </c>
      <c r="D107" s="63" t="n">
        <v>73.07</v>
      </c>
      <c r="E107" s="64" t="n">
        <v>61.866511</v>
      </c>
      <c r="F107" s="64"/>
      <c r="G107" s="64"/>
      <c r="H107" s="64" t="n">
        <f aca="false">D107+F107-G107</f>
        <v>73.07</v>
      </c>
      <c r="I107" s="65" t="n">
        <v>73.07</v>
      </c>
      <c r="J107" s="66" t="n">
        <f aca="false">I107*E107</f>
        <v>4520.58595877</v>
      </c>
      <c r="K107" s="67" t="n">
        <f aca="false">I107/H107</f>
        <v>1</v>
      </c>
      <c r="L107" s="68"/>
      <c r="M107" s="69" t="n">
        <f aca="false">L107*E107</f>
        <v>0</v>
      </c>
      <c r="N107" s="67" t="n">
        <f aca="false">L107/H107</f>
        <v>0</v>
      </c>
      <c r="O107" s="70" t="n">
        <f aca="false">I107+L107</f>
        <v>73.07</v>
      </c>
      <c r="P107" s="71" t="n">
        <f aca="false">J107+M107</f>
        <v>4520.58595877</v>
      </c>
      <c r="Q107" s="72" t="n">
        <f aca="false">K107+N107</f>
        <v>1</v>
      </c>
      <c r="S107" s="73"/>
    </row>
    <row r="108" s="1" customFormat="true" ht="47.45" hidden="false" customHeight="false" outlineLevel="0" collapsed="false">
      <c r="A108" s="60" t="s">
        <v>202</v>
      </c>
      <c r="B108" s="88" t="s">
        <v>203</v>
      </c>
      <c r="C108" s="89" t="s">
        <v>34</v>
      </c>
      <c r="D108" s="63" t="n">
        <v>73.07</v>
      </c>
      <c r="E108" s="64" t="n">
        <v>56.241171</v>
      </c>
      <c r="F108" s="64"/>
      <c r="G108" s="64"/>
      <c r="H108" s="64" t="n">
        <f aca="false">D108+F108-G108</f>
        <v>73.07</v>
      </c>
      <c r="I108" s="65" t="n">
        <v>73.07</v>
      </c>
      <c r="J108" s="66" t="n">
        <f aca="false">I108*E108</f>
        <v>4109.54236497</v>
      </c>
      <c r="K108" s="67" t="n">
        <f aca="false">I108/H108</f>
        <v>1</v>
      </c>
      <c r="L108" s="68"/>
      <c r="M108" s="69" t="n">
        <f aca="false">L108*E108</f>
        <v>0</v>
      </c>
      <c r="N108" s="67" t="n">
        <f aca="false">L108/H108</f>
        <v>0</v>
      </c>
      <c r="O108" s="70" t="n">
        <f aca="false">I108+L108</f>
        <v>73.07</v>
      </c>
      <c r="P108" s="71" t="n">
        <f aca="false">J108+M108</f>
        <v>4109.54236497</v>
      </c>
      <c r="Q108" s="72" t="n">
        <f aca="false">K108+N108</f>
        <v>1</v>
      </c>
      <c r="S108" s="73"/>
    </row>
    <row r="109" customFormat="false" ht="13.8" hidden="false" customHeight="false" outlineLevel="0" collapsed="false">
      <c r="A109" s="52" t="n">
        <v>11</v>
      </c>
      <c r="B109" s="53" t="s">
        <v>204</v>
      </c>
      <c r="C109" s="54"/>
      <c r="D109" s="55"/>
      <c r="E109" s="55"/>
      <c r="F109" s="55"/>
      <c r="G109" s="55"/>
      <c r="H109" s="55"/>
      <c r="I109" s="56"/>
      <c r="J109" s="57"/>
      <c r="K109" s="58"/>
      <c r="L109" s="57"/>
      <c r="M109" s="59" t="n">
        <f aca="false">SUM(M110)</f>
        <v>1972.271392</v>
      </c>
      <c r="N109" s="58"/>
      <c r="O109" s="57"/>
      <c r="P109" s="59" t="n">
        <f aca="false">SUM(P110)</f>
        <v>24721.80556391</v>
      </c>
      <c r="Q109" s="58"/>
      <c r="S109" s="73"/>
    </row>
    <row r="110" customFormat="false" ht="13.8" hidden="false" customHeight="false" outlineLevel="0" collapsed="false">
      <c r="A110" s="60" t="s">
        <v>205</v>
      </c>
      <c r="B110" s="61" t="s">
        <v>206</v>
      </c>
      <c r="C110" s="62" t="s">
        <v>34</v>
      </c>
      <c r="D110" s="63" t="n">
        <v>369.11</v>
      </c>
      <c r="E110" s="64" t="n">
        <v>61.633481</v>
      </c>
      <c r="F110" s="64" t="n">
        <v>32</v>
      </c>
      <c r="G110" s="64"/>
      <c r="H110" s="64" t="n">
        <f aca="false">D110+F110-G110</f>
        <v>401.11</v>
      </c>
      <c r="I110" s="65" t="n">
        <v>369.11</v>
      </c>
      <c r="J110" s="66" t="n">
        <f aca="false">I110*E110</f>
        <v>22749.53417191</v>
      </c>
      <c r="K110" s="67" t="n">
        <f aca="false">I110/H110</f>
        <v>0.920221385654808</v>
      </c>
      <c r="L110" s="64" t="n">
        <v>32</v>
      </c>
      <c r="M110" s="69" t="n">
        <f aca="false">L110*E110</f>
        <v>1972.271392</v>
      </c>
      <c r="N110" s="67" t="n">
        <f aca="false">L110/H110</f>
        <v>0.0797786143451921</v>
      </c>
      <c r="O110" s="70" t="n">
        <f aca="false">I110+L110</f>
        <v>401.11</v>
      </c>
      <c r="P110" s="71" t="n">
        <f aca="false">J110+M110</f>
        <v>24721.80556391</v>
      </c>
      <c r="Q110" s="72" t="n">
        <f aca="false">K110+N110</f>
        <v>1</v>
      </c>
      <c r="S110" s="73"/>
    </row>
    <row r="111" customFormat="false" ht="13.8" hidden="false" customHeight="false" outlineLevel="0" collapsed="false">
      <c r="A111" s="52" t="n">
        <v>12</v>
      </c>
      <c r="B111" s="53" t="s">
        <v>207</v>
      </c>
      <c r="C111" s="54"/>
      <c r="D111" s="55"/>
      <c r="E111" s="55"/>
      <c r="F111" s="55"/>
      <c r="G111" s="55"/>
      <c r="H111" s="55"/>
      <c r="I111" s="56"/>
      <c r="J111" s="57"/>
      <c r="K111" s="58"/>
      <c r="L111" s="57"/>
      <c r="M111" s="59" t="n">
        <f aca="false">SUM(M112:M115)</f>
        <v>0</v>
      </c>
      <c r="N111" s="58"/>
      <c r="O111" s="57"/>
      <c r="P111" s="59" t="n">
        <f aca="false">SUM(P112:P115)</f>
        <v>2289.452235</v>
      </c>
      <c r="Q111" s="58"/>
      <c r="S111" s="73"/>
    </row>
    <row r="112" customFormat="false" ht="13.8" hidden="false" customHeight="false" outlineLevel="0" collapsed="false">
      <c r="A112" s="60" t="s">
        <v>208</v>
      </c>
      <c r="B112" s="61" t="s">
        <v>209</v>
      </c>
      <c r="C112" s="62" t="s">
        <v>55</v>
      </c>
      <c r="D112" s="90" t="n">
        <v>7</v>
      </c>
      <c r="E112" s="64" t="n">
        <v>25.876564</v>
      </c>
      <c r="F112" s="64"/>
      <c r="G112" s="64"/>
      <c r="H112" s="64" t="n">
        <f aca="false">D112+F112-G112</f>
        <v>7</v>
      </c>
      <c r="I112" s="65" t="n">
        <v>7</v>
      </c>
      <c r="J112" s="66" t="n">
        <f aca="false">I112*E112</f>
        <v>181.135948</v>
      </c>
      <c r="K112" s="67" t="n">
        <f aca="false">I112/H112</f>
        <v>1</v>
      </c>
      <c r="L112" s="91"/>
      <c r="M112" s="69" t="n">
        <f aca="false">L112*E112</f>
        <v>0</v>
      </c>
      <c r="N112" s="67" t="n">
        <f aca="false">L112/H112</f>
        <v>0</v>
      </c>
      <c r="O112" s="70" t="n">
        <f aca="false">I112+L112</f>
        <v>7</v>
      </c>
      <c r="P112" s="71" t="n">
        <f aca="false">J112+M112</f>
        <v>181.135948</v>
      </c>
      <c r="Q112" s="72" t="n">
        <f aca="false">K112+N112</f>
        <v>1</v>
      </c>
      <c r="S112" s="73"/>
    </row>
    <row r="113" customFormat="false" ht="13.8" hidden="false" customHeight="false" outlineLevel="0" collapsed="false">
      <c r="A113" s="60" t="s">
        <v>210</v>
      </c>
      <c r="B113" s="61" t="s">
        <v>211</v>
      </c>
      <c r="C113" s="62" t="s">
        <v>55</v>
      </c>
      <c r="D113" s="90" t="n">
        <v>7</v>
      </c>
      <c r="E113" s="64" t="n">
        <v>13.867686</v>
      </c>
      <c r="F113" s="64"/>
      <c r="G113" s="64"/>
      <c r="H113" s="64" t="n">
        <f aca="false">D113+F113-G113</f>
        <v>7</v>
      </c>
      <c r="I113" s="65" t="n">
        <v>7</v>
      </c>
      <c r="J113" s="66" t="n">
        <f aca="false">I113*E113</f>
        <v>97.073802</v>
      </c>
      <c r="K113" s="67" t="n">
        <f aca="false">I113/H113</f>
        <v>1</v>
      </c>
      <c r="L113" s="91"/>
      <c r="M113" s="69" t="n">
        <f aca="false">L113*E113</f>
        <v>0</v>
      </c>
      <c r="N113" s="67" t="n">
        <f aca="false">L113/H113</f>
        <v>0</v>
      </c>
      <c r="O113" s="70" t="n">
        <f aca="false">I113+L113</f>
        <v>7</v>
      </c>
      <c r="P113" s="71" t="n">
        <f aca="false">J113+M113</f>
        <v>97.073802</v>
      </c>
      <c r="Q113" s="72" t="n">
        <f aca="false">K113+N113</f>
        <v>1</v>
      </c>
      <c r="S113" s="73"/>
    </row>
    <row r="114" customFormat="false" ht="22.35" hidden="false" customHeight="false" outlineLevel="0" collapsed="false">
      <c r="A114" s="60" t="s">
        <v>212</v>
      </c>
      <c r="B114" s="61" t="s">
        <v>213</v>
      </c>
      <c r="C114" s="62" t="s">
        <v>50</v>
      </c>
      <c r="D114" s="90" t="n">
        <v>158</v>
      </c>
      <c r="E114" s="64" t="n">
        <v>4.867142</v>
      </c>
      <c r="F114" s="64"/>
      <c r="G114" s="64"/>
      <c r="H114" s="64" t="n">
        <f aca="false">D114+F114-G114</f>
        <v>158</v>
      </c>
      <c r="I114" s="65" t="n">
        <v>158</v>
      </c>
      <c r="J114" s="66" t="n">
        <f aca="false">I114*E114</f>
        <v>769.008436</v>
      </c>
      <c r="K114" s="67" t="n">
        <f aca="false">I114/H114</f>
        <v>1</v>
      </c>
      <c r="L114" s="91"/>
      <c r="M114" s="69" t="n">
        <f aca="false">L114*E114</f>
        <v>0</v>
      </c>
      <c r="N114" s="67" t="n">
        <f aca="false">L114/H114</f>
        <v>0</v>
      </c>
      <c r="O114" s="70" t="n">
        <f aca="false">I114+L114</f>
        <v>158</v>
      </c>
      <c r="P114" s="71" t="n">
        <f aca="false">J114+M114</f>
        <v>769.008436</v>
      </c>
      <c r="Q114" s="72" t="n">
        <f aca="false">K114+N114</f>
        <v>1</v>
      </c>
      <c r="S114" s="73"/>
    </row>
    <row r="115" customFormat="false" ht="22.35" hidden="false" customHeight="false" outlineLevel="0" collapsed="false">
      <c r="A115" s="60" t="s">
        <v>214</v>
      </c>
      <c r="B115" s="61" t="s">
        <v>215</v>
      </c>
      <c r="C115" s="62" t="s">
        <v>55</v>
      </c>
      <c r="D115" s="90" t="n">
        <v>1</v>
      </c>
      <c r="E115" s="64" t="n">
        <v>1242.234049</v>
      </c>
      <c r="F115" s="64"/>
      <c r="G115" s="64"/>
      <c r="H115" s="64" t="n">
        <f aca="false">D115+F115-G115</f>
        <v>1</v>
      </c>
      <c r="I115" s="65" t="n">
        <v>1</v>
      </c>
      <c r="J115" s="66" t="n">
        <f aca="false">I115*E115</f>
        <v>1242.234049</v>
      </c>
      <c r="K115" s="67" t="n">
        <f aca="false">I115/H115</f>
        <v>1</v>
      </c>
      <c r="L115" s="91"/>
      <c r="M115" s="69" t="n">
        <f aca="false">L115*E115</f>
        <v>0</v>
      </c>
      <c r="N115" s="67" t="n">
        <f aca="false">L115/H115</f>
        <v>0</v>
      </c>
      <c r="O115" s="70" t="n">
        <f aca="false">I115+L115</f>
        <v>1</v>
      </c>
      <c r="P115" s="71" t="n">
        <f aca="false">J115+M115</f>
        <v>1242.234049</v>
      </c>
      <c r="Q115" s="72" t="n">
        <f aca="false">K115+N115</f>
        <v>1</v>
      </c>
      <c r="S115" s="73"/>
    </row>
    <row r="116" customFormat="false" ht="13.8" hidden="false" customHeight="false" outlineLevel="0" collapsed="false">
      <c r="A116" s="52" t="n">
        <v>13</v>
      </c>
      <c r="B116" s="53" t="s">
        <v>216</v>
      </c>
      <c r="C116" s="54"/>
      <c r="D116" s="55"/>
      <c r="E116" s="55"/>
      <c r="F116" s="55"/>
      <c r="G116" s="55"/>
      <c r="H116" s="55"/>
      <c r="I116" s="56"/>
      <c r="J116" s="57"/>
      <c r="K116" s="58"/>
      <c r="L116" s="57"/>
      <c r="M116" s="59" t="n">
        <f aca="false">SUM(M117:M123)</f>
        <v>6311.63771037686</v>
      </c>
      <c r="N116" s="58"/>
      <c r="O116" s="57"/>
      <c r="P116" s="59" t="n">
        <f aca="false">SUM(P117:P123)</f>
        <v>47213.7115918403</v>
      </c>
      <c r="Q116" s="58"/>
      <c r="S116" s="73"/>
    </row>
    <row r="117" customFormat="false" ht="22.35" hidden="false" customHeight="false" outlineLevel="0" collapsed="false">
      <c r="A117" s="60" t="s">
        <v>217</v>
      </c>
      <c r="B117" s="61" t="s">
        <v>218</v>
      </c>
      <c r="C117" s="62" t="s">
        <v>34</v>
      </c>
      <c r="D117" s="63" t="n">
        <v>182.62</v>
      </c>
      <c r="E117" s="64" t="n">
        <v>103.604088</v>
      </c>
      <c r="F117" s="64"/>
      <c r="G117" s="64"/>
      <c r="H117" s="64" t="n">
        <f aca="false">D117+F117-G117</f>
        <v>182.62</v>
      </c>
      <c r="I117" s="65" t="n">
        <v>182.62</v>
      </c>
      <c r="J117" s="66" t="n">
        <f aca="false">I117*E117</f>
        <v>18920.17855056</v>
      </c>
      <c r="K117" s="67" t="n">
        <f aca="false">I117/H117</f>
        <v>1</v>
      </c>
      <c r="L117" s="92"/>
      <c r="M117" s="69" t="n">
        <f aca="false">L117*E117</f>
        <v>0</v>
      </c>
      <c r="N117" s="67" t="n">
        <f aca="false">L117/H117</f>
        <v>0</v>
      </c>
      <c r="O117" s="70" t="n">
        <f aca="false">I117+L117</f>
        <v>182.62</v>
      </c>
      <c r="P117" s="71" t="n">
        <f aca="false">J117+M117</f>
        <v>18920.17855056</v>
      </c>
      <c r="Q117" s="72" t="n">
        <f aca="false">K117+N117</f>
        <v>1</v>
      </c>
      <c r="S117" s="73"/>
    </row>
    <row r="118" customFormat="false" ht="13.8" hidden="false" customHeight="false" outlineLevel="0" collapsed="false">
      <c r="A118" s="60" t="s">
        <v>219</v>
      </c>
      <c r="B118" s="61" t="s">
        <v>220</v>
      </c>
      <c r="C118" s="62" t="s">
        <v>34</v>
      </c>
      <c r="D118" s="63" t="n">
        <v>328</v>
      </c>
      <c r="E118" s="64" t="n">
        <v>14.454678</v>
      </c>
      <c r="F118" s="64"/>
      <c r="G118" s="64"/>
      <c r="H118" s="64" t="n">
        <f aca="false">D118+F118-G118</f>
        <v>328</v>
      </c>
      <c r="I118" s="65" t="n">
        <v>0</v>
      </c>
      <c r="J118" s="66" t="n">
        <f aca="false">I118*E118</f>
        <v>0</v>
      </c>
      <c r="K118" s="67" t="n">
        <f aca="false">I118/H118</f>
        <v>0</v>
      </c>
      <c r="L118" s="93" t="n">
        <v>328</v>
      </c>
      <c r="M118" s="69" t="n">
        <f aca="false">L118*E118</f>
        <v>4741.134384</v>
      </c>
      <c r="N118" s="67" t="n">
        <f aca="false">L118/H118</f>
        <v>1</v>
      </c>
      <c r="O118" s="70" t="n">
        <f aca="false">I118+L118</f>
        <v>328</v>
      </c>
      <c r="P118" s="71" t="n">
        <f aca="false">J118+M118</f>
        <v>4741.134384</v>
      </c>
      <c r="Q118" s="72" t="n">
        <f aca="false">K118+N118</f>
        <v>1</v>
      </c>
      <c r="S118" s="73"/>
    </row>
    <row r="119" customFormat="false" ht="13.8" hidden="false" customHeight="false" outlineLevel="0" collapsed="false">
      <c r="A119" s="60" t="s">
        <v>221</v>
      </c>
      <c r="B119" s="61" t="s">
        <v>222</v>
      </c>
      <c r="C119" s="62" t="s">
        <v>50</v>
      </c>
      <c r="D119" s="63" t="n">
        <v>167.06</v>
      </c>
      <c r="E119" s="64" t="n">
        <v>44.770369</v>
      </c>
      <c r="F119" s="64"/>
      <c r="G119" s="64"/>
      <c r="H119" s="64" t="n">
        <f aca="false">D119+F119-G119</f>
        <v>167.06</v>
      </c>
      <c r="I119" s="65" t="n">
        <v>167.06</v>
      </c>
      <c r="J119" s="66" t="n">
        <f aca="false">I119*E119</f>
        <v>7479.33784514</v>
      </c>
      <c r="K119" s="67" t="n">
        <f aca="false">I119/H119</f>
        <v>1</v>
      </c>
      <c r="L119" s="92"/>
      <c r="M119" s="69" t="n">
        <f aca="false">L119*E119</f>
        <v>0</v>
      </c>
      <c r="N119" s="67" t="n">
        <f aca="false">L119/H119</f>
        <v>0</v>
      </c>
      <c r="O119" s="70" t="n">
        <f aca="false">I119+L119</f>
        <v>167.06</v>
      </c>
      <c r="P119" s="71" t="n">
        <f aca="false">J119+M119</f>
        <v>7479.33784514</v>
      </c>
      <c r="Q119" s="72" t="n">
        <f aca="false">K119+N119</f>
        <v>1</v>
      </c>
      <c r="S119" s="73"/>
    </row>
    <row r="120" customFormat="false" ht="32.3" hidden="false" customHeight="false" outlineLevel="0" collapsed="false">
      <c r="A120" s="60" t="s">
        <v>223</v>
      </c>
      <c r="B120" s="61" t="s">
        <v>224</v>
      </c>
      <c r="C120" s="62" t="s">
        <v>40</v>
      </c>
      <c r="D120" s="63" t="n">
        <v>56.834598</v>
      </c>
      <c r="E120" s="64" t="n">
        <v>92.891484</v>
      </c>
      <c r="F120" s="64"/>
      <c r="G120" s="64"/>
      <c r="H120" s="64" t="n">
        <f aca="false">D120+F120-G120</f>
        <v>56.834598</v>
      </c>
      <c r="I120" s="65" t="n">
        <v>56.834598</v>
      </c>
      <c r="J120" s="66" t="n">
        <f aca="false">I120*E120</f>
        <v>5279.45015076343</v>
      </c>
      <c r="K120" s="67" t="n">
        <f aca="false">I120/H120</f>
        <v>1</v>
      </c>
      <c r="L120" s="94"/>
      <c r="M120" s="69" t="n">
        <f aca="false">L120*E120</f>
        <v>0</v>
      </c>
      <c r="N120" s="67" t="n">
        <f aca="false">L120/H120</f>
        <v>0</v>
      </c>
      <c r="O120" s="70" t="n">
        <f aca="false">I120+L120</f>
        <v>56.834598</v>
      </c>
      <c r="P120" s="71" t="n">
        <f aca="false">J120+M120</f>
        <v>5279.45015076343</v>
      </c>
      <c r="Q120" s="72" t="n">
        <f aca="false">K120+N120</f>
        <v>1</v>
      </c>
      <c r="S120" s="73"/>
    </row>
    <row r="121" customFormat="false" ht="13.8" hidden="false" customHeight="false" outlineLevel="0" collapsed="false">
      <c r="A121" s="60" t="s">
        <v>225</v>
      </c>
      <c r="B121" s="61" t="s">
        <v>226</v>
      </c>
      <c r="C121" s="62" t="s">
        <v>55</v>
      </c>
      <c r="D121" s="63" t="n">
        <v>37</v>
      </c>
      <c r="E121" s="64" t="n">
        <v>241.714655</v>
      </c>
      <c r="F121" s="64"/>
      <c r="G121" s="64"/>
      <c r="H121" s="64" t="n">
        <f aca="false">D121+F121-G121</f>
        <v>37</v>
      </c>
      <c r="I121" s="65" t="n">
        <v>37</v>
      </c>
      <c r="J121" s="66" t="n">
        <f aca="false">I121*E121</f>
        <v>8943.442235</v>
      </c>
      <c r="K121" s="67" t="n">
        <f aca="false">I121/H121</f>
        <v>1</v>
      </c>
      <c r="L121" s="92"/>
      <c r="M121" s="69" t="n">
        <f aca="false">L121*E121</f>
        <v>0</v>
      </c>
      <c r="N121" s="67" t="n">
        <f aca="false">L121/H121</f>
        <v>0</v>
      </c>
      <c r="O121" s="70" t="n">
        <f aca="false">I121+L121</f>
        <v>37</v>
      </c>
      <c r="P121" s="71" t="n">
        <f aca="false">J121+M121</f>
        <v>8943.442235</v>
      </c>
      <c r="Q121" s="72" t="n">
        <f aca="false">K121+N121</f>
        <v>1</v>
      </c>
      <c r="S121" s="73"/>
    </row>
    <row r="122" customFormat="false" ht="32.3" hidden="false" customHeight="false" outlineLevel="0" collapsed="false">
      <c r="A122" s="60" t="s">
        <v>227</v>
      </c>
      <c r="B122" s="61" t="s">
        <v>228</v>
      </c>
      <c r="C122" s="62" t="s">
        <v>55</v>
      </c>
      <c r="D122" s="63" t="n">
        <v>1</v>
      </c>
      <c r="E122" s="64" t="n">
        <v>279.6651</v>
      </c>
      <c r="F122" s="64"/>
      <c r="G122" s="64"/>
      <c r="H122" s="64" t="n">
        <f aca="false">D122+F122-G122</f>
        <v>1</v>
      </c>
      <c r="I122" s="65" t="n">
        <v>1</v>
      </c>
      <c r="J122" s="66" t="n">
        <f aca="false">I122*E122</f>
        <v>279.6651</v>
      </c>
      <c r="K122" s="67" t="n">
        <f aca="false">I122/H122</f>
        <v>1</v>
      </c>
      <c r="L122" s="92"/>
      <c r="M122" s="69" t="n">
        <f aca="false">L122*E122</f>
        <v>0</v>
      </c>
      <c r="N122" s="67" t="n">
        <f aca="false">L122/H122</f>
        <v>0</v>
      </c>
      <c r="O122" s="70" t="n">
        <f aca="false">I122+L122</f>
        <v>1</v>
      </c>
      <c r="P122" s="71" t="n">
        <f aca="false">J122+M122</f>
        <v>279.6651</v>
      </c>
      <c r="Q122" s="72" t="n">
        <f aca="false">K122+N122</f>
        <v>1</v>
      </c>
      <c r="S122" s="73"/>
    </row>
    <row r="123" customFormat="false" ht="13.8" hidden="false" customHeight="false" outlineLevel="0" collapsed="false">
      <c r="A123" s="60" t="s">
        <v>229</v>
      </c>
      <c r="B123" s="61" t="s">
        <v>230</v>
      </c>
      <c r="C123" s="62" t="s">
        <v>34</v>
      </c>
      <c r="D123" s="63"/>
      <c r="E123" s="64" t="n">
        <v>64.1021765868107</v>
      </c>
      <c r="F123" s="64" t="n">
        <v>24.5</v>
      </c>
      <c r="G123" s="64"/>
      <c r="H123" s="64" t="n">
        <f aca="false">D123+F123-G123</f>
        <v>24.5</v>
      </c>
      <c r="I123" s="65"/>
      <c r="J123" s="66" t="n">
        <f aca="false">I123*E123</f>
        <v>0</v>
      </c>
      <c r="K123" s="67" t="n">
        <f aca="false">I123/H123</f>
        <v>0</v>
      </c>
      <c r="L123" s="64" t="n">
        <v>24.5</v>
      </c>
      <c r="M123" s="69" t="n">
        <f aca="false">L123*E123</f>
        <v>1570.50332637686</v>
      </c>
      <c r="N123" s="67" t="n">
        <f aca="false">L123/H123</f>
        <v>1</v>
      </c>
      <c r="O123" s="70" t="n">
        <f aca="false">I123+L123</f>
        <v>24.5</v>
      </c>
      <c r="P123" s="71" t="n">
        <f aca="false">J123+M123</f>
        <v>1570.50332637686</v>
      </c>
      <c r="Q123" s="72" t="n">
        <f aca="false">K123+N123</f>
        <v>1</v>
      </c>
      <c r="S123" s="73"/>
    </row>
    <row r="124" customFormat="false" ht="13.8" hidden="false" customHeight="false" outlineLevel="0" collapsed="false">
      <c r="A124" s="52" t="n">
        <v>14</v>
      </c>
      <c r="B124" s="53" t="s">
        <v>231</v>
      </c>
      <c r="C124" s="54"/>
      <c r="D124" s="55"/>
      <c r="E124" s="55"/>
      <c r="F124" s="55"/>
      <c r="G124" s="55"/>
      <c r="H124" s="55"/>
      <c r="I124" s="56"/>
      <c r="J124" s="57"/>
      <c r="K124" s="58"/>
      <c r="L124" s="57"/>
      <c r="M124" s="59" t="n">
        <f aca="false">SUM(M125)</f>
        <v>3738.67168130359</v>
      </c>
      <c r="N124" s="58"/>
      <c r="O124" s="57"/>
      <c r="P124" s="59" t="n">
        <f aca="false">SUM(P125)</f>
        <v>21146.9028228305</v>
      </c>
      <c r="Q124" s="58"/>
      <c r="S124" s="73"/>
    </row>
    <row r="125" customFormat="false" ht="13.8" hidden="false" customHeight="false" outlineLevel="0" collapsed="false">
      <c r="A125" s="60" t="s">
        <v>232</v>
      </c>
      <c r="B125" s="61" t="s">
        <v>233</v>
      </c>
      <c r="C125" s="62" t="s">
        <v>55</v>
      </c>
      <c r="D125" s="90" t="n">
        <v>1</v>
      </c>
      <c r="E125" s="64" t="n">
        <v>17633.33</v>
      </c>
      <c r="F125" s="64" t="n">
        <v>0.199257475634521</v>
      </c>
      <c r="G125" s="64"/>
      <c r="H125" s="64" t="n">
        <f aca="false">D125+F125-G125</f>
        <v>1.19925747563452</v>
      </c>
      <c r="I125" s="95" t="n">
        <v>0.987234466860591</v>
      </c>
      <c r="J125" s="66" t="n">
        <f aca="false">I125*E125</f>
        <v>17408.2311415269</v>
      </c>
      <c r="K125" s="67" t="n">
        <f aca="false">I125/H125</f>
        <v>0.823204763712855</v>
      </c>
      <c r="L125" s="92" t="n">
        <v>0.212023008773929</v>
      </c>
      <c r="M125" s="69" t="n">
        <f aca="false">L125*E125</f>
        <v>3738.67168130359</v>
      </c>
      <c r="N125" s="67" t="n">
        <f aca="false">L125/H125</f>
        <v>0.176795236287144</v>
      </c>
      <c r="O125" s="70" t="n">
        <f aca="false">I125+L125</f>
        <v>1.19925747563452</v>
      </c>
      <c r="P125" s="71" t="n">
        <f aca="false">J125+M125</f>
        <v>21146.9028228305</v>
      </c>
      <c r="Q125" s="72" t="n">
        <f aca="false">K125+N125</f>
        <v>0.999999999999999</v>
      </c>
      <c r="S125" s="96"/>
    </row>
    <row r="126" customFormat="false" ht="13.8" hidden="false" customHeight="true" outlineLevel="0" collapsed="false">
      <c r="A126" s="97" t="s">
        <v>234</v>
      </c>
      <c r="B126" s="97"/>
      <c r="C126" s="54"/>
      <c r="D126" s="55"/>
      <c r="E126" s="55"/>
      <c r="F126" s="55"/>
      <c r="G126" s="55"/>
      <c r="H126" s="55"/>
      <c r="I126" s="98"/>
      <c r="J126" s="99"/>
      <c r="K126" s="100"/>
      <c r="L126" s="99"/>
      <c r="M126" s="101" t="n">
        <f aca="false">(M124+M116+M111+M109+M102+M77+M64+M60+M53+M50+M45+M41+M23+M20)</f>
        <v>82489.3467128399</v>
      </c>
      <c r="N126" s="100"/>
      <c r="O126" s="99"/>
      <c r="P126" s="101" t="n">
        <f aca="false">(P124+P116+P111+P109+P102+P77+P64+P60+P53+P50+P45+P41+P23+P20)</f>
        <v>466583.105943846</v>
      </c>
      <c r="Q126" s="100"/>
      <c r="R126" s="102"/>
    </row>
    <row r="127" customFormat="false" ht="13.8" hidden="false" customHeight="false" outlineLevel="0" collapsed="false">
      <c r="A127" s="103"/>
      <c r="B127" s="103"/>
      <c r="C127" s="103"/>
      <c r="D127" s="103"/>
      <c r="E127" s="103"/>
      <c r="F127" s="103"/>
      <c r="G127" s="103"/>
      <c r="H127" s="103"/>
      <c r="I127" s="103"/>
      <c r="J127" s="103"/>
      <c r="K127" s="103"/>
      <c r="L127" s="103"/>
      <c r="M127" s="103"/>
      <c r="N127" s="103"/>
      <c r="O127" s="103"/>
      <c r="P127" s="103"/>
      <c r="Q127" s="103"/>
    </row>
    <row r="128" s="110" customFormat="true" ht="15.75" hidden="false" customHeight="true" outlineLevel="0" collapsed="false">
      <c r="A128" s="104" t="s">
        <v>235</v>
      </c>
      <c r="B128" s="105"/>
      <c r="C128" s="106" t="n">
        <v>389060</v>
      </c>
      <c r="D128" s="106"/>
      <c r="E128" s="106"/>
      <c r="F128" s="107"/>
      <c r="G128" s="107"/>
      <c r="H128" s="107"/>
      <c r="I128" s="108"/>
      <c r="J128" s="108"/>
      <c r="K128" s="108"/>
      <c r="L128" s="108"/>
      <c r="M128" s="109" t="s">
        <v>236</v>
      </c>
      <c r="N128" s="109"/>
      <c r="O128" s="109"/>
      <c r="P128" s="109"/>
      <c r="Q128" s="109"/>
      <c r="R128" s="2"/>
      <c r="S128" s="2"/>
      <c r="T128" s="2"/>
      <c r="U128" s="46"/>
      <c r="V128" s="1"/>
      <c r="W128" s="1"/>
    </row>
    <row r="129" s="110" customFormat="true" ht="16.5" hidden="false" customHeight="true" outlineLevel="0" collapsed="false">
      <c r="A129" s="111" t="s">
        <v>237</v>
      </c>
      <c r="B129" s="112"/>
      <c r="C129" s="113" t="n">
        <f aca="false">D129/C128</f>
        <v>0.199257466714646</v>
      </c>
      <c r="D129" s="114" t="n">
        <v>77523.11</v>
      </c>
      <c r="E129" s="114"/>
      <c r="F129" s="115"/>
      <c r="G129" s="115"/>
      <c r="H129" s="115"/>
      <c r="I129" s="116" t="str">
        <f aca="false">L18</f>
        <v>MEDIÇÃO 09</v>
      </c>
      <c r="J129" s="116"/>
      <c r="K129" s="117" t="n">
        <f aca="false">M126/C128</f>
        <v>0.212022173219657</v>
      </c>
      <c r="L129" s="117"/>
      <c r="M129" s="118" t="str">
        <f aca="false">L18</f>
        <v>MEDIÇÃO 09</v>
      </c>
      <c r="N129" s="118"/>
      <c r="O129" s="119" t="n">
        <f aca="false">M126</f>
        <v>82489.3467128399</v>
      </c>
      <c r="P129" s="119"/>
      <c r="Q129" s="119"/>
      <c r="R129" s="120"/>
      <c r="S129" s="2"/>
      <c r="T129" s="2"/>
      <c r="U129" s="46"/>
      <c r="V129" s="1"/>
      <c r="W129" s="1"/>
    </row>
    <row r="130" s="110" customFormat="true" ht="13.8" hidden="false" customHeight="true" outlineLevel="0" collapsed="false">
      <c r="A130" s="111" t="s">
        <v>238</v>
      </c>
      <c r="B130" s="121"/>
      <c r="C130" s="122" t="n">
        <f aca="false">D130/C128</f>
        <v>0</v>
      </c>
      <c r="D130" s="123" t="n">
        <v>0</v>
      </c>
      <c r="E130" s="123"/>
      <c r="F130" s="124"/>
      <c r="G130" s="124"/>
      <c r="H130" s="124"/>
      <c r="I130" s="125" t="s">
        <v>239</v>
      </c>
      <c r="J130" s="125"/>
      <c r="K130" s="126" t="n">
        <f aca="false">O130/C131</f>
        <v>0.999999991306685</v>
      </c>
      <c r="L130" s="126"/>
      <c r="M130" s="127" t="s">
        <v>240</v>
      </c>
      <c r="N130" s="127"/>
      <c r="O130" s="128" t="n">
        <f aca="false">P126</f>
        <v>466583.105943846</v>
      </c>
      <c r="P130" s="128"/>
      <c r="Q130" s="128"/>
      <c r="R130" s="120"/>
      <c r="S130" s="120"/>
      <c r="T130" s="120"/>
      <c r="U130" s="46"/>
      <c r="V130" s="1"/>
      <c r="W130" s="1"/>
    </row>
    <row r="131" customFormat="false" ht="13.8" hidden="false" customHeight="true" outlineLevel="0" collapsed="false">
      <c r="A131" s="111" t="s">
        <v>241</v>
      </c>
      <c r="B131" s="112"/>
      <c r="C131" s="129" t="n">
        <f aca="false">C128+D129-D130</f>
        <v>466583.11</v>
      </c>
      <c r="D131" s="129"/>
      <c r="E131" s="129"/>
      <c r="F131" s="124"/>
      <c r="G131" s="124"/>
      <c r="H131" s="124"/>
      <c r="I131" s="130" t="s">
        <v>242</v>
      </c>
      <c r="J131" s="130"/>
      <c r="K131" s="131" t="n">
        <f aca="false">100%-K130</f>
        <v>8.69331462372003E-009</v>
      </c>
      <c r="L131" s="131"/>
      <c r="M131" s="132" t="s">
        <v>243</v>
      </c>
      <c r="N131" s="132"/>
      <c r="O131" s="133" t="n">
        <f aca="false">C131-O130</f>
        <v>0.0040561537607573</v>
      </c>
      <c r="P131" s="133"/>
      <c r="Q131" s="133"/>
      <c r="R131" s="120"/>
      <c r="S131" s="2"/>
      <c r="T131" s="2"/>
      <c r="U131" s="46"/>
    </row>
    <row r="132" customFormat="false" ht="13.8" hidden="false" customHeight="false" outlineLevel="0" collapsed="false">
      <c r="B132" s="1"/>
      <c r="E132" s="134"/>
      <c r="F132" s="134"/>
      <c r="G132" s="134"/>
      <c r="H132" s="134"/>
      <c r="I132" s="134"/>
      <c r="J132" s="134"/>
      <c r="L132" s="135"/>
      <c r="M132" s="136"/>
      <c r="N132" s="137"/>
      <c r="O132" s="137"/>
      <c r="P132" s="137"/>
      <c r="Q132" s="137"/>
      <c r="S132" s="51"/>
    </row>
    <row r="133" customFormat="false" ht="13.8" hidden="false" customHeight="false" outlineLevel="0" collapsed="false">
      <c r="B133" s="1"/>
      <c r="F133" s="138" t="s">
        <v>244</v>
      </c>
      <c r="G133" s="138"/>
      <c r="H133" s="138"/>
      <c r="I133" s="138"/>
      <c r="J133" s="138"/>
      <c r="K133" s="138"/>
      <c r="L133" s="135"/>
      <c r="M133" s="139"/>
      <c r="N133" s="137"/>
      <c r="O133" s="137"/>
      <c r="P133" s="137"/>
      <c r="Q133" s="137"/>
      <c r="S133" s="51"/>
    </row>
    <row r="134" customFormat="false" ht="13.8" hidden="false" customHeight="false" outlineLevel="0" collapsed="false">
      <c r="B134" s="1"/>
      <c r="F134" s="138"/>
      <c r="G134" s="138"/>
      <c r="H134" s="138"/>
      <c r="I134" s="138"/>
      <c r="J134" s="138"/>
      <c r="K134" s="138"/>
      <c r="L134" s="135"/>
      <c r="M134" s="136"/>
      <c r="N134" s="137"/>
      <c r="O134" s="137"/>
      <c r="P134" s="137"/>
      <c r="Q134" s="137"/>
      <c r="S134" s="51"/>
    </row>
    <row r="135" customFormat="false" ht="13.8" hidden="false" customHeight="false" outlineLevel="0" collapsed="false">
      <c r="B135" s="1"/>
      <c r="F135" s="138"/>
      <c r="G135" s="138"/>
      <c r="H135" s="138"/>
      <c r="I135" s="138"/>
      <c r="J135" s="138"/>
      <c r="K135" s="138"/>
      <c r="L135" s="135"/>
      <c r="M135" s="137"/>
      <c r="N135" s="137"/>
      <c r="O135" s="137"/>
      <c r="P135" s="137"/>
      <c r="Q135" s="137"/>
      <c r="R135" s="140"/>
      <c r="S135" s="51"/>
    </row>
    <row r="136" customFormat="false" ht="13.8" hidden="false" customHeight="false" outlineLevel="0" collapsed="false">
      <c r="B136" s="1"/>
      <c r="G136" s="137"/>
      <c r="H136" s="141" t="s">
        <v>245</v>
      </c>
      <c r="I136" s="134"/>
      <c r="J136" s="134"/>
      <c r="K136" s="142"/>
      <c r="R136" s="77"/>
    </row>
    <row r="137" customFormat="false" ht="13.8" hidden="false" customHeight="false" outlineLevel="0" collapsed="false">
      <c r="B137" s="3"/>
      <c r="C137" s="143"/>
      <c r="D137" s="3"/>
      <c r="G137" s="137"/>
      <c r="H137" s="143" t="s">
        <v>246</v>
      </c>
      <c r="I137" s="141"/>
      <c r="J137" s="135"/>
      <c r="M137" s="102"/>
    </row>
    <row r="138" customFormat="false" ht="13.8" hidden="false" customHeight="false" outlineLevel="0" collapsed="false">
      <c r="G138" s="137"/>
      <c r="H138" s="143" t="s">
        <v>247</v>
      </c>
      <c r="I138" s="143"/>
      <c r="J138" s="135"/>
      <c r="M138" s="102"/>
    </row>
    <row r="139" s="110" customFormat="true" ht="17.35" hidden="false" customHeight="false" outlineLevel="0" collapsed="false">
      <c r="A139" s="1"/>
      <c r="B139" s="1"/>
      <c r="C139" s="1"/>
      <c r="D139" s="1"/>
      <c r="E139" s="1"/>
      <c r="F139" s="1"/>
      <c r="G139" s="137"/>
      <c r="H139" s="143" t="s">
        <v>248</v>
      </c>
      <c r="I139" s="143"/>
      <c r="J139" s="135"/>
      <c r="K139" s="1"/>
      <c r="L139" s="3"/>
      <c r="M139" s="1"/>
      <c r="N139" s="1"/>
      <c r="O139" s="1"/>
      <c r="P139" s="1"/>
      <c r="Q139" s="1"/>
      <c r="R139" s="144"/>
      <c r="S139" s="1"/>
      <c r="T139" s="1"/>
      <c r="U139" s="1"/>
      <c r="V139" s="1"/>
      <c r="W139" s="1"/>
    </row>
    <row r="140" customFormat="false" ht="17.35" hidden="false" customHeight="false" outlineLevel="0" collapsed="false">
      <c r="B140" s="1"/>
      <c r="D140" s="144"/>
      <c r="H140" s="143" t="s">
        <v>249</v>
      </c>
      <c r="I140" s="143"/>
      <c r="J140" s="3"/>
    </row>
    <row r="141" customFormat="false" ht="13.8" hidden="false" customHeight="false" outlineLevel="0" collapsed="false">
      <c r="B141" s="1"/>
    </row>
    <row r="142" customFormat="false" ht="13.8" hidden="false" customHeight="false" outlineLevel="0" collapsed="false">
      <c r="B142" s="1"/>
    </row>
    <row r="143" s="145" customFormat="true" ht="13.8" hidden="false" customHeight="false" outlineLevel="0" collapsed="false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customFormat="false" ht="13.8" hidden="false" customHeight="false" outlineLevel="0" collapsed="false">
      <c r="B144" s="1"/>
    </row>
    <row r="145" customFormat="false" ht="13.8" hidden="false" customHeight="false" outlineLevel="0" collapsed="false">
      <c r="B145" s="1"/>
    </row>
    <row r="146" customFormat="false" ht="13.8" hidden="false" customHeight="false" outlineLevel="0" collapsed="false">
      <c r="B146" s="1"/>
    </row>
    <row r="147" customFormat="false" ht="13.8" hidden="false" customHeight="false" outlineLevel="0" collapsed="false">
      <c r="B147" s="1"/>
    </row>
    <row r="148" customFormat="false" ht="13.8" hidden="false" customHeight="false" outlineLevel="0" collapsed="false">
      <c r="B148" s="1"/>
    </row>
    <row r="149" customFormat="false" ht="13.8" hidden="false" customHeight="false" outlineLevel="0" collapsed="false">
      <c r="B149" s="1"/>
    </row>
    <row r="150" customFormat="false" ht="13.8" hidden="false" customHeight="false" outlineLevel="0" collapsed="false">
      <c r="B150" s="1"/>
    </row>
    <row r="151" customFormat="false" ht="13.8" hidden="false" customHeight="false" outlineLevel="0" collapsed="false">
      <c r="B151" s="1"/>
    </row>
    <row r="152" customFormat="false" ht="13.8" hidden="false" customHeight="false" outlineLevel="0" collapsed="false">
      <c r="B152" s="1"/>
    </row>
    <row r="153" s="110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3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60" s="110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3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6" s="2" customFormat="true" ht="13.8" hidden="false" customHeight="false" outlineLevel="0" collapsed="false">
      <c r="A166" s="1"/>
      <c r="C166" s="1"/>
      <c r="D166" s="1"/>
      <c r="E166" s="1"/>
      <c r="F166" s="1"/>
      <c r="G166" s="1"/>
      <c r="H166" s="1"/>
      <c r="I166" s="1"/>
      <c r="J166" s="1"/>
      <c r="K166" s="1"/>
      <c r="L166" s="3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="2" customFormat="true" ht="13.8" hidden="false" customHeight="false" outlineLevel="0" collapsed="false">
      <c r="A167" s="1"/>
      <c r="C167" s="1"/>
      <c r="D167" s="1"/>
      <c r="E167" s="1"/>
      <c r="F167" s="1"/>
      <c r="G167" s="1"/>
      <c r="H167" s="1"/>
      <c r="I167" s="1"/>
      <c r="J167" s="1"/>
      <c r="K167" s="1"/>
      <c r="L167" s="3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="2" customFormat="true" ht="13.8" hidden="false" customHeight="false" outlineLevel="0" collapsed="false">
      <c r="A168" s="1"/>
      <c r="C168" s="1"/>
      <c r="D168" s="1"/>
      <c r="E168" s="1"/>
      <c r="F168" s="1"/>
      <c r="G168" s="1"/>
      <c r="H168" s="1"/>
      <c r="I168" s="1"/>
      <c r="J168" s="1"/>
      <c r="K168" s="1"/>
      <c r="L168" s="3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="2" customFormat="true" ht="13.8" hidden="false" customHeight="false" outlineLevel="0" collapsed="false">
      <c r="A169" s="1"/>
      <c r="C169" s="1"/>
      <c r="D169" s="1"/>
      <c r="E169" s="1"/>
      <c r="F169" s="1"/>
      <c r="G169" s="1"/>
      <c r="H169" s="1"/>
      <c r="I169" s="1"/>
      <c r="J169" s="1"/>
      <c r="K169" s="1"/>
      <c r="L169" s="3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9">
    <mergeCell ref="A1:Q11"/>
    <mergeCell ref="A12:M13"/>
    <mergeCell ref="N12:Q13"/>
    <mergeCell ref="A14:F15"/>
    <mergeCell ref="G14:H15"/>
    <mergeCell ref="I14:J15"/>
    <mergeCell ref="K14:M15"/>
    <mergeCell ref="N14:O14"/>
    <mergeCell ref="P14:Q14"/>
    <mergeCell ref="N15:O15"/>
    <mergeCell ref="P15:Q15"/>
    <mergeCell ref="A16:F16"/>
    <mergeCell ref="G16:H16"/>
    <mergeCell ref="I16:J16"/>
    <mergeCell ref="L16:M16"/>
    <mergeCell ref="N16:O16"/>
    <mergeCell ref="P16:Q16"/>
    <mergeCell ref="A17:H17"/>
    <mergeCell ref="I17:K17"/>
    <mergeCell ref="L17:M17"/>
    <mergeCell ref="A18:A19"/>
    <mergeCell ref="B18:B19"/>
    <mergeCell ref="C18:C19"/>
    <mergeCell ref="D18:D19"/>
    <mergeCell ref="E18:E19"/>
    <mergeCell ref="F18:H18"/>
    <mergeCell ref="I18:K18"/>
    <mergeCell ref="L18:N18"/>
    <mergeCell ref="O18:Q18"/>
    <mergeCell ref="A126:B126"/>
    <mergeCell ref="A127:Q127"/>
    <mergeCell ref="C128:E128"/>
    <mergeCell ref="M128:Q128"/>
    <mergeCell ref="D129:E129"/>
    <mergeCell ref="I129:J129"/>
    <mergeCell ref="K129:L129"/>
    <mergeCell ref="M129:N129"/>
    <mergeCell ref="O129:Q129"/>
    <mergeCell ref="D130:E130"/>
    <mergeCell ref="I130:J130"/>
    <mergeCell ref="K130:L130"/>
    <mergeCell ref="M130:N130"/>
    <mergeCell ref="O130:Q130"/>
    <mergeCell ref="C131:E131"/>
    <mergeCell ref="I131:J131"/>
    <mergeCell ref="K131:L131"/>
    <mergeCell ref="M131:N131"/>
    <mergeCell ref="O131:Q131"/>
    <mergeCell ref="F133:K135"/>
  </mergeCells>
  <conditionalFormatting sqref="Q20:Q125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D87" activeCellId="0" sqref="D8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7.86"/>
    <col collapsed="false" customWidth="true" hidden="false" outlineLevel="0" max="5" min="5" style="1" width="13.71"/>
    <col collapsed="false" customWidth="true" hidden="false" outlineLevel="0" max="6" min="6" style="1" width="11.12"/>
    <col collapsed="false" customWidth="true" hidden="false" outlineLevel="0" max="16384" min="16381" style="1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6"/>
      <c r="B2" s="147" t="s">
        <v>250</v>
      </c>
      <c r="C2" s="147"/>
      <c r="D2" s="147"/>
      <c r="E2" s="147"/>
    </row>
    <row r="3" customFormat="false" ht="15.75" hidden="false" customHeight="false" outlineLevel="0" collapsed="false">
      <c r="B3" s="147"/>
      <c r="C3" s="147"/>
      <c r="D3" s="147"/>
      <c r="E3" s="147"/>
    </row>
    <row r="4" customFormat="false" ht="15.75" hidden="false" customHeight="false" outlineLevel="0" collapsed="false">
      <c r="B4" s="147"/>
      <c r="C4" s="147"/>
      <c r="D4" s="147"/>
      <c r="E4" s="147"/>
    </row>
    <row r="5" customFormat="false" ht="15.75" hidden="false" customHeight="false" outlineLevel="0" collapsed="false">
      <c r="B5" s="147"/>
      <c r="C5" s="147"/>
      <c r="D5" s="147"/>
      <c r="E5" s="147"/>
    </row>
    <row r="6" customFormat="false" ht="15.75" hidden="false" customHeight="false" outlineLevel="0" collapsed="false">
      <c r="B6" s="147"/>
      <c r="C6" s="147"/>
      <c r="D6" s="147"/>
      <c r="E6" s="147"/>
    </row>
    <row r="7" customFormat="false" ht="23.6" hidden="false" customHeight="true" outlineLevel="0" collapsed="false">
      <c r="B7" s="147"/>
      <c r="C7" s="147"/>
      <c r="D7" s="147"/>
      <c r="E7" s="147"/>
    </row>
    <row r="8" customFormat="false" ht="15.75" hidden="false" customHeight="true" outlineLevel="0" collapsed="false">
      <c r="B8" s="148" t="s">
        <v>251</v>
      </c>
      <c r="C8" s="148"/>
      <c r="D8" s="148"/>
      <c r="E8" s="148"/>
    </row>
    <row r="9" customFormat="false" ht="15" hidden="false" customHeight="true" outlineLevel="0" collapsed="false">
      <c r="B9" s="149" t="s">
        <v>252</v>
      </c>
      <c r="C9" s="149"/>
      <c r="D9" s="150" t="s">
        <v>2</v>
      </c>
      <c r="E9" s="150"/>
    </row>
    <row r="10" customFormat="false" ht="15" hidden="false" customHeight="true" outlineLevel="0" collapsed="false">
      <c r="B10" s="149" t="s">
        <v>253</v>
      </c>
      <c r="C10" s="149"/>
      <c r="D10" s="150"/>
      <c r="E10" s="150"/>
    </row>
    <row r="11" customFormat="false" ht="16.5" hidden="false" customHeight="false" outlineLevel="0" collapsed="false">
      <c r="B11" s="151" t="s">
        <v>17</v>
      </c>
      <c r="C11" s="152" t="s">
        <v>254</v>
      </c>
      <c r="D11" s="152" t="s">
        <v>255</v>
      </c>
      <c r="E11" s="153" t="s">
        <v>20</v>
      </c>
    </row>
    <row r="12" customFormat="false" ht="15" hidden="false" customHeight="false" outlineLevel="0" collapsed="false">
      <c r="B12" s="154" t="n">
        <v>4</v>
      </c>
      <c r="C12" s="155" t="str">
        <f aca="false">VLOOKUP(B12,'MEDIÇÃO 9'!$A$20:$C$126,2,0)</f>
        <v>ESQUADRIAS DE MADEIRA</v>
      </c>
      <c r="D12" s="156"/>
      <c r="E12" s="157"/>
    </row>
    <row r="13" customFormat="false" ht="39.55" hidden="false" customHeight="false" outlineLevel="0" collapsed="false">
      <c r="B13" s="158" t="s">
        <v>84</v>
      </c>
      <c r="C13" s="159" t="str">
        <f aca="false">VLOOKUP(B13,'MEDIÇÃO 9'!$A$20:$C$126,2,0)</f>
        <v>Recolocação de porta em madeira de lei tipo angelim pedra ou equiv.c/enchimento em madeira 1a.qualidade esp. 30mm p/ pintura, inclusive alizares, dobradiças e fechadura externa em latão cromado LaFonte ou equiv., exclusive marco e porta, nas dim.: 0.80 x 2.10 m</v>
      </c>
      <c r="D13" s="160" t="str">
        <f aca="false">VLOOKUP(B13,'MEDIÇÃO 9'!$A$20:$C$112,3,0)</f>
        <v>und.</v>
      </c>
      <c r="E13" s="161" t="n">
        <f aca="false">SUM(D14:D14)</f>
        <v>8</v>
      </c>
    </row>
    <row r="14" customFormat="false" ht="15" hidden="false" customHeight="true" outlineLevel="0" collapsed="false">
      <c r="B14" s="162" t="s">
        <v>256</v>
      </c>
      <c r="C14" s="162"/>
      <c r="D14" s="163" t="n">
        <v>8</v>
      </c>
      <c r="E14" s="161"/>
    </row>
    <row r="15" customFormat="false" ht="15" hidden="false" customHeight="false" outlineLevel="0" collapsed="false">
      <c r="B15" s="164"/>
      <c r="C15" s="164"/>
      <c r="D15" s="164"/>
      <c r="E15" s="164"/>
    </row>
    <row r="16" customFormat="false" ht="15" hidden="false" customHeight="false" outlineLevel="0" collapsed="false">
      <c r="B16" s="154" t="n">
        <v>5</v>
      </c>
      <c r="C16" s="155" t="str">
        <f aca="false">VLOOKUP(B16,'MEDIÇÃO 9'!$A$20:$C$126,2,0)</f>
        <v>VIDROS</v>
      </c>
      <c r="D16" s="156"/>
      <c r="E16" s="157"/>
    </row>
    <row r="17" customFormat="false" ht="15" hidden="false" customHeight="false" outlineLevel="0" collapsed="false">
      <c r="B17" s="158" t="s">
        <v>94</v>
      </c>
      <c r="C17" s="159" t="str">
        <f aca="false">VLOOKUP(B17,'MEDIÇÃO 9'!$A$20:$C$126,2,0)</f>
        <v>Silicone acetico uso geral incolor 280 g</v>
      </c>
      <c r="D17" s="160" t="str">
        <f aca="false">VLOOKUP(B17,'MEDIÇÃO 9'!$A$20:$C$112,3,0)</f>
        <v>und</v>
      </c>
      <c r="E17" s="163" t="n">
        <f aca="false">D18</f>
        <v>4</v>
      </c>
    </row>
    <row r="18" customFormat="false" ht="15" hidden="false" customHeight="true" outlineLevel="0" collapsed="false">
      <c r="B18" s="162" t="s">
        <v>257</v>
      </c>
      <c r="C18" s="162"/>
      <c r="D18" s="163" t="n">
        <v>4</v>
      </c>
      <c r="E18" s="163"/>
    </row>
    <row r="19" customFormat="false" ht="15" hidden="false" customHeight="false" outlineLevel="0" collapsed="false">
      <c r="B19" s="162"/>
      <c r="C19" s="162"/>
      <c r="D19" s="162"/>
      <c r="E19" s="162"/>
    </row>
    <row r="20" customFormat="false" ht="15" hidden="false" customHeight="false" outlineLevel="0" collapsed="false">
      <c r="B20" s="154" t="n">
        <v>6</v>
      </c>
      <c r="C20" s="155" t="str">
        <f aca="false">VLOOKUP(B20,'MEDIÇÃO 9'!$A$20:$C$126,2,0)</f>
        <v>REVESTIMENTOS</v>
      </c>
      <c r="D20" s="156"/>
      <c r="E20" s="157"/>
    </row>
    <row r="21" customFormat="false" ht="26.85" hidden="false" customHeight="false" outlineLevel="0" collapsed="false">
      <c r="B21" s="158" t="s">
        <v>107</v>
      </c>
      <c r="C21" s="159" t="str">
        <f aca="false">VLOOKUP(B21,'MEDIÇÃO 9'!$A$20:$C$126,2,0)</f>
        <v>Pastilha cerâmica branca 5 x 5 cm, assentada com argamassa de cimento colante e rejunte pré-fabricado, marcas de referência Atlas, Jatobá, NGK ou equivalentwe</v>
      </c>
      <c r="D21" s="160" t="str">
        <f aca="false">VLOOKUP(B21,'MEDIÇÃO 9'!$A$20:$C$112,3,0)</f>
        <v>m2</v>
      </c>
      <c r="E21" s="165" t="n">
        <f aca="false">D22</f>
        <v>12</v>
      </c>
    </row>
    <row r="22" customFormat="false" ht="15" hidden="false" customHeight="true" outlineLevel="0" collapsed="false">
      <c r="B22" s="166" t="s">
        <v>258</v>
      </c>
      <c r="C22" s="166"/>
      <c r="D22" s="163" t="n">
        <v>12</v>
      </c>
      <c r="E22" s="165"/>
    </row>
    <row r="23" customFormat="false" ht="15" hidden="false" customHeight="false" outlineLevel="0" collapsed="false">
      <c r="B23" s="167"/>
      <c r="C23" s="167"/>
      <c r="D23" s="167"/>
      <c r="E23" s="167"/>
    </row>
    <row r="24" customFormat="false" ht="15" hidden="false" customHeight="false" outlineLevel="0" collapsed="false">
      <c r="B24" s="154" t="s">
        <v>109</v>
      </c>
      <c r="C24" s="155" t="str">
        <f aca="false">VLOOKUP(B24,'MEDIÇÃO 9'!$A$20:$C$126,2,0)</f>
        <v>PISO</v>
      </c>
      <c r="D24" s="156"/>
      <c r="E24" s="157"/>
    </row>
    <row r="25" customFormat="false" ht="26.85" hidden="false" customHeight="false" outlineLevel="0" collapsed="false">
      <c r="B25" s="158" t="s">
        <v>113</v>
      </c>
      <c r="C25" s="159" t="str">
        <f aca="false">VLOOKUP(B25,'MEDIÇÃO 9'!$A$20:$C$126,2,0)</f>
        <v>Piso vinílico - flexível em manta, padrão liso, espessura 2mm, fixado com cola.</v>
      </c>
      <c r="D25" s="160" t="str">
        <f aca="false">VLOOKUP(B25,'MEDIÇÃO 9'!$A$20:$C$125,3,0)</f>
        <v>m2</v>
      </c>
      <c r="E25" s="165" t="n">
        <f aca="false">D26</f>
        <v>33.62</v>
      </c>
    </row>
    <row r="26" customFormat="false" ht="15" hidden="false" customHeight="true" outlineLevel="0" collapsed="false">
      <c r="B26" s="166" t="s">
        <v>259</v>
      </c>
      <c r="C26" s="166"/>
      <c r="D26" s="163" t="n">
        <v>33.62</v>
      </c>
      <c r="E26" s="165"/>
    </row>
    <row r="27" customFormat="false" ht="15" hidden="false" customHeight="true" outlineLevel="0" collapsed="false">
      <c r="B27" s="158" t="s">
        <v>115</v>
      </c>
      <c r="C27" s="159" t="str">
        <f aca="false">VLOOKUP(B27,'MEDIÇÃO 9'!$A$20:$C$126,2,0)</f>
        <v>Rodapé vinílico flexível em manta, altura 10 cm.</v>
      </c>
      <c r="D27" s="160" t="str">
        <f aca="false">VLOOKUP(B27,'MEDIÇÃO 9'!$A$20:$C$125,3,0)</f>
        <v>m</v>
      </c>
      <c r="E27" s="165" t="n">
        <f aca="false">D28</f>
        <v>20.5</v>
      </c>
    </row>
    <row r="28" customFormat="false" ht="15" hidden="false" customHeight="true" outlineLevel="0" collapsed="false">
      <c r="B28" s="166" t="s">
        <v>260</v>
      </c>
      <c r="C28" s="166"/>
      <c r="D28" s="163" t="n">
        <v>20.5</v>
      </c>
      <c r="E28" s="165"/>
    </row>
    <row r="29" customFormat="false" ht="15" hidden="false" customHeight="false" outlineLevel="0" collapsed="false">
      <c r="B29" s="167"/>
      <c r="C29" s="167"/>
      <c r="D29" s="167"/>
      <c r="E29" s="167"/>
    </row>
    <row r="30" customFormat="false" ht="15" hidden="false" customHeight="false" outlineLevel="0" collapsed="false">
      <c r="B30" s="154" t="n">
        <v>8</v>
      </c>
      <c r="C30" s="155" t="str">
        <f aca="false">VLOOKUP(B30,'MEDIÇÃO 9'!$A$20:$C$126,2,0)</f>
        <v>INSTALAÇÕES HIDRO SANITÁRIAS</v>
      </c>
      <c r="D30" s="156"/>
      <c r="E30" s="157"/>
    </row>
    <row r="31" customFormat="false" ht="15" hidden="false" customHeight="false" outlineLevel="0" collapsed="false">
      <c r="B31" s="154" t="s">
        <v>118</v>
      </c>
      <c r="C31" s="155" t="str">
        <f aca="false">VLOOKUP(B31,'MEDIÇÃO 9'!$A$20:$C$126,2,0)</f>
        <v>APARELHOS HIDROSSANITÁRIOS</v>
      </c>
      <c r="D31" s="156"/>
      <c r="E31" s="157"/>
    </row>
    <row r="32" customFormat="false" ht="15" hidden="false" customHeight="false" outlineLevel="0" collapsed="false">
      <c r="B32" s="158" t="s">
        <v>124</v>
      </c>
      <c r="C32" s="159" t="str">
        <f aca="false">VLOOKUP(B32,'MEDIÇÃO 9'!$A$20:$C$126,2,0)</f>
        <v>Tubo de PVC rígido soldável marrom, DN 25mm (3/4"), inclusive conexões</v>
      </c>
      <c r="D32" s="160" t="str">
        <f aca="false">VLOOKUP(B32,'MEDIÇÃO 9'!$A$20:$C$125,3,0)</f>
        <v>m</v>
      </c>
      <c r="E32" s="165" t="n">
        <f aca="false">D33</f>
        <v>33.62</v>
      </c>
    </row>
    <row r="33" customFormat="false" ht="15" hidden="false" customHeight="true" outlineLevel="0" collapsed="false">
      <c r="B33" s="166" t="s">
        <v>259</v>
      </c>
      <c r="C33" s="166"/>
      <c r="D33" s="163" t="n">
        <v>33.62</v>
      </c>
      <c r="E33" s="165"/>
    </row>
    <row r="34" customFormat="false" ht="15" hidden="false" customHeight="false" outlineLevel="0" collapsed="false">
      <c r="B34" s="154" t="s">
        <v>126</v>
      </c>
      <c r="C34" s="155" t="str">
        <f aca="false">VLOOKUP(B34,'MEDIÇÃO 9'!$A$20:$C$126,2,0)</f>
        <v>TORNEIRAS, REGISTRO, VÁLVULAS E METAIS</v>
      </c>
      <c r="D34" s="156"/>
      <c r="E34" s="157"/>
    </row>
    <row r="35" customFormat="false" ht="15" hidden="false" customHeight="false" outlineLevel="0" collapsed="false">
      <c r="B35" s="158" t="s">
        <v>138</v>
      </c>
      <c r="C35" s="159" t="str">
        <f aca="false">VLOOKUP(B35,'MEDIÇÃO 9'!$A$20:$C$126,2,0)</f>
        <v>Torneira para tanque, marcas de referência Fabrimar, Deca ou Docol.</v>
      </c>
      <c r="D35" s="160" t="str">
        <f aca="false">VLOOKUP(B35,'MEDIÇÃO 9'!$A$20:$C$125,3,0)</f>
        <v>und</v>
      </c>
      <c r="E35" s="165" t="n">
        <f aca="false">D36</f>
        <v>1</v>
      </c>
    </row>
    <row r="36" customFormat="false" ht="15" hidden="false" customHeight="true" outlineLevel="0" collapsed="false">
      <c r="B36" s="166" t="s">
        <v>261</v>
      </c>
      <c r="C36" s="166"/>
      <c r="D36" s="163" t="n">
        <v>1</v>
      </c>
      <c r="E36" s="165"/>
    </row>
    <row r="37" customFormat="false" ht="26.85" hidden="false" customHeight="false" outlineLevel="0" collapsed="false">
      <c r="B37" s="158" t="s">
        <v>140</v>
      </c>
      <c r="C37" s="159" t="str">
        <f aca="false">VLOOKUP(B37,'MEDIÇÃO 9'!$A$20:$C$126,2,0)</f>
        <v>Tanque simples de aço inox Fischer, mod. TQ1-S AISI 304, ou equivalente nas marcas Metalpress ou Mekal, inclusive válvula de metal 1 1/4" e sifão cromado 2", excl. torneira</v>
      </c>
      <c r="D37" s="160" t="str">
        <f aca="false">VLOOKUP(B37,'MEDIÇÃO 9'!$A$20:$C$125,3,0)</f>
        <v>und</v>
      </c>
      <c r="E37" s="165" t="n">
        <f aca="false">D38</f>
        <v>1</v>
      </c>
    </row>
    <row r="38" customFormat="false" ht="15" hidden="false" customHeight="true" outlineLevel="0" collapsed="false">
      <c r="B38" s="166" t="s">
        <v>261</v>
      </c>
      <c r="C38" s="166"/>
      <c r="D38" s="163" t="n">
        <v>1</v>
      </c>
      <c r="E38" s="165"/>
    </row>
    <row r="39" customFormat="false" ht="15" hidden="false" customHeight="false" outlineLevel="0" collapsed="false">
      <c r="B39" s="167"/>
      <c r="C39" s="167"/>
      <c r="D39" s="167"/>
      <c r="E39" s="167"/>
    </row>
    <row r="40" customFormat="false" ht="15" hidden="false" customHeight="false" outlineLevel="0" collapsed="false">
      <c r="B40" s="154" t="n">
        <v>9</v>
      </c>
      <c r="C40" s="155" t="str">
        <f aca="false">VLOOKUP(B40,'MEDIÇÃO 9'!$A$20:$C$126,2,0)</f>
        <v>INSTALAÇÕES ELÉTRICAS</v>
      </c>
      <c r="D40" s="156"/>
      <c r="E40" s="157"/>
    </row>
    <row r="41" customFormat="false" ht="15" hidden="false" customHeight="false" outlineLevel="0" collapsed="false">
      <c r="B41" s="158" t="s">
        <v>145</v>
      </c>
      <c r="C41" s="159" t="str">
        <f aca="false">VLOOKUP(B41,'MEDIÇÃO 9'!$A$20:$C$126,2,0)</f>
        <v>Tomada padrão brasileiro linha branca, NBR 14136 2 polos + terra 10A/250V, com placa 4x2"</v>
      </c>
      <c r="D41" s="160" t="str">
        <f aca="false">VLOOKUP(B41,'MEDIÇÃO 9'!$A$20:$C$125,3,0)</f>
        <v>und</v>
      </c>
      <c r="E41" s="165" t="n">
        <f aca="false">D42</f>
        <v>37</v>
      </c>
    </row>
    <row r="42" customFormat="false" ht="15" hidden="false" customHeight="true" outlineLevel="0" collapsed="false">
      <c r="B42" s="166" t="s">
        <v>262</v>
      </c>
      <c r="C42" s="166"/>
      <c r="D42" s="163" t="n">
        <v>37</v>
      </c>
      <c r="E42" s="165"/>
    </row>
    <row r="43" customFormat="false" ht="39.55" hidden="false" customHeight="false" outlineLevel="0" collapsed="false">
      <c r="B43" s="158" t="s">
        <v>153</v>
      </c>
      <c r="C43" s="159" t="str">
        <f aca="false">VLOOKUP(B43,'MEDIÇÃO 9'!$A$20:$C$126,2,0)</f>
        <v>Luminaria sobrepor compl., corpo ch. aço pintada branca, refletor, aletas parabólicas alum.alta pureza e refletância inclusive 2 lâmpadas LED T8 9/10W temp. de cor 5000k c/ 60cm - Ref. CS216AL-N - AMES, 1261 - LUMAVI OU EQUIVALENTE</v>
      </c>
      <c r="D43" s="160" t="str">
        <f aca="false">VLOOKUP(B43,'MEDIÇÃO 9'!$A$20:$C$125,3,0)</f>
        <v>und</v>
      </c>
      <c r="E43" s="165" t="n">
        <f aca="false">D44</f>
        <v>41</v>
      </c>
    </row>
    <row r="44" customFormat="false" ht="15" hidden="false" customHeight="true" outlineLevel="0" collapsed="false">
      <c r="B44" s="166" t="s">
        <v>263</v>
      </c>
      <c r="C44" s="166"/>
      <c r="D44" s="163" t="n">
        <v>41</v>
      </c>
      <c r="E44" s="165"/>
    </row>
    <row r="45" customFormat="false" ht="39.55" hidden="false" customHeight="false" outlineLevel="0" collapsed="false">
      <c r="B45" s="158" t="s">
        <v>165</v>
      </c>
      <c r="C45" s="159" t="str">
        <f aca="false">VLOOKUP(B45,'MEDIÇÃO 9'!$A$20:$C$126,2,0)</f>
        <v>Ponto padrão de tomada para ar refrigerado - considerando eletroduto PVC rígido de 3/4" inclusive conexões (6.0m), fio isolado PVC de 4.0mm2 (21.6m) e caixa PVC 4x2" (1 und)</v>
      </c>
      <c r="D45" s="160" t="str">
        <f aca="false">VLOOKUP(B45,'MEDIÇÃO 9'!$A$20:$C$125,3,0)</f>
        <v>und</v>
      </c>
      <c r="E45" s="165" t="n">
        <f aca="false">D46</f>
        <v>8</v>
      </c>
    </row>
    <row r="46" customFormat="false" ht="15" hidden="false" customHeight="true" outlineLevel="0" collapsed="false">
      <c r="B46" s="166" t="s">
        <v>256</v>
      </c>
      <c r="C46" s="166"/>
      <c r="D46" s="163" t="n">
        <v>8</v>
      </c>
      <c r="E46" s="165"/>
    </row>
    <row r="47" customFormat="false" ht="26.85" hidden="false" customHeight="false" outlineLevel="0" collapsed="false">
      <c r="B47" s="158" t="s">
        <v>171</v>
      </c>
      <c r="C47" s="159" t="str">
        <f aca="false">VLOOKUP(B47,'MEDIÇÃO 9'!$A$20:$C$126,2,0)</f>
        <v>Eletroduto flexível corrugado 3/4" , marca de referência TIGRE</v>
      </c>
      <c r="D47" s="160" t="str">
        <f aca="false">VLOOKUP(B47,'MEDIÇÃO 9'!$A$20:$C$125,3,0)</f>
        <v>m</v>
      </c>
      <c r="E47" s="165" t="n">
        <f aca="false">D48</f>
        <v>118.2</v>
      </c>
    </row>
    <row r="48" customFormat="false" ht="15" hidden="false" customHeight="true" outlineLevel="0" collapsed="false">
      <c r="B48" s="166" t="s">
        <v>264</v>
      </c>
      <c r="C48" s="166"/>
      <c r="D48" s="163" t="n">
        <v>118.2</v>
      </c>
      <c r="E48" s="165"/>
    </row>
    <row r="49" customFormat="false" ht="26.85" hidden="false" customHeight="false" outlineLevel="0" collapsed="false">
      <c r="B49" s="158" t="s">
        <v>173</v>
      </c>
      <c r="C49" s="159" t="str">
        <f aca="false">VLOOKUP(B49,'MEDIÇÃO 9'!$A$20:$C$126,2,0)</f>
        <v>Cabo de cobre termoplástico (PVC) flexível isolado 450/750V, antichama BWF livre de chumbo, 70ºC – 4,0mm2</v>
      </c>
      <c r="D49" s="160" t="str">
        <f aca="false">VLOOKUP(B49,'MEDIÇÃO 9'!$A$20:$C$125,3,0)</f>
        <v>m</v>
      </c>
      <c r="E49" s="165" t="n">
        <f aca="false">D50</f>
        <v>295.8</v>
      </c>
    </row>
    <row r="50" customFormat="false" ht="15" hidden="false" customHeight="true" outlineLevel="0" collapsed="false">
      <c r="B50" s="168" t="s">
        <v>265</v>
      </c>
      <c r="C50" s="168"/>
      <c r="D50" s="163" t="n">
        <v>295.8</v>
      </c>
      <c r="E50" s="165"/>
    </row>
    <row r="51" customFormat="false" ht="26.85" hidden="false" customHeight="false" outlineLevel="0" collapsed="false">
      <c r="B51" s="158" t="s">
        <v>175</v>
      </c>
      <c r="C51" s="159" t="str">
        <f aca="false">VLOOKUP(B51,'MEDIÇÃO 9'!$A$20:$C$126,2,0)</f>
        <v>Cabo de cobre termoplástico (PVC) flexível isolado 450/750V, antichama BWF livre de chumbo, 70ºC – 6,0mm2</v>
      </c>
      <c r="D51" s="160" t="str">
        <f aca="false">VLOOKUP(B51,'MEDIÇÃO 9'!$A$20:$C$125,3,0)</f>
        <v>m</v>
      </c>
      <c r="E51" s="165" t="n">
        <f aca="false">D52</f>
        <v>69.6</v>
      </c>
    </row>
    <row r="52" customFormat="false" ht="15" hidden="false" customHeight="true" outlineLevel="0" collapsed="false">
      <c r="B52" s="166" t="s">
        <v>266</v>
      </c>
      <c r="C52" s="166"/>
      <c r="D52" s="163" t="n">
        <v>69.6</v>
      </c>
      <c r="E52" s="165"/>
    </row>
    <row r="53" customFormat="false" ht="26.85" hidden="false" customHeight="false" outlineLevel="0" collapsed="false">
      <c r="B53" s="158" t="s">
        <v>177</v>
      </c>
      <c r="C53" s="159" t="str">
        <f aca="false">VLOOKUP(B53,'MEDIÇÃO 9'!$A$20:$C$126,2,0)</f>
        <v>Cabo de cobre termoplástico (PVC) flexível isolado 450/750V, antichama BWF livre de chumbo, 70ºC – 16,0mm2</v>
      </c>
      <c r="D53" s="160" t="str">
        <f aca="false">VLOOKUP(B53,'MEDIÇÃO 9'!$A$20:$C$125,3,0)</f>
        <v>m</v>
      </c>
      <c r="E53" s="165" t="n">
        <f aca="false">D54</f>
        <v>160.2</v>
      </c>
    </row>
    <row r="54" customFormat="false" ht="15" hidden="false" customHeight="true" outlineLevel="0" collapsed="false">
      <c r="B54" s="166" t="s">
        <v>267</v>
      </c>
      <c r="C54" s="166"/>
      <c r="D54" s="163" t="n">
        <v>160.2</v>
      </c>
      <c r="E54" s="165"/>
    </row>
    <row r="55" customFormat="false" ht="26.85" hidden="false" customHeight="false" outlineLevel="0" collapsed="false">
      <c r="B55" s="158" t="s">
        <v>179</v>
      </c>
      <c r="C55" s="159" t="str">
        <f aca="false">VLOOKUP(B55,'MEDIÇÃO 9'!$A$20:$C$126,2,0)</f>
        <v>Quadro de distribuição de energia, de embutir, com 18 divisões modulares, com barramento</v>
      </c>
      <c r="D55" s="160" t="str">
        <f aca="false">VLOOKUP(B55,'MEDIÇÃO 9'!$A$20:$C$125,3,0)</f>
        <v>und</v>
      </c>
      <c r="E55" s="165" t="n">
        <f aca="false">D56</f>
        <v>1</v>
      </c>
    </row>
    <row r="56" customFormat="false" ht="15" hidden="false" customHeight="true" outlineLevel="0" collapsed="false">
      <c r="B56" s="166" t="s">
        <v>261</v>
      </c>
      <c r="C56" s="166"/>
      <c r="D56" s="163" t="n">
        <v>1</v>
      </c>
      <c r="E56" s="165"/>
    </row>
    <row r="57" customFormat="false" ht="26.85" hidden="false" customHeight="false" outlineLevel="0" collapsed="false">
      <c r="B57" s="158" t="s">
        <v>181</v>
      </c>
      <c r="C57" s="159" t="str">
        <f aca="false">VLOOKUP(B57,'MEDIÇÃO 9'!$A$20:$C$126,2,0)</f>
        <v>Mini-Disjuntor bipolar 16 A, curva C - 5KA 220/127VCA (NBR IEC 60947-2), Ref. Siemens, GE, Schneider ou equivalente</v>
      </c>
      <c r="D57" s="160" t="str">
        <f aca="false">VLOOKUP(B57,'MEDIÇÃO 9'!$A$20:$C$125,3,0)</f>
        <v>und</v>
      </c>
      <c r="E57" s="165" t="n">
        <f aca="false">D58</f>
        <v>3</v>
      </c>
    </row>
    <row r="58" customFormat="false" ht="15" hidden="false" customHeight="true" outlineLevel="0" collapsed="false">
      <c r="B58" s="166" t="s">
        <v>268</v>
      </c>
      <c r="C58" s="166"/>
      <c r="D58" s="163" t="n">
        <v>3</v>
      </c>
      <c r="E58" s="165"/>
    </row>
    <row r="59" customFormat="false" ht="26.85" hidden="false" customHeight="false" outlineLevel="0" collapsed="false">
      <c r="B59" s="158" t="s">
        <v>183</v>
      </c>
      <c r="C59" s="159" t="str">
        <f aca="false">VLOOKUP(B59,'MEDIÇÃO 9'!$A$20:$C$126,2,0)</f>
        <v>Mini-Disjuntor bipolar 20 A, curva C - 5KA 220/127VCA (NBR IEC 60947-2), Ref. Siemens, GE, Schneider ou equivalente</v>
      </c>
      <c r="D59" s="160" t="str">
        <f aca="false">VLOOKUP(B59,'MEDIÇÃO 9'!$A$20:$C$125,3,0)</f>
        <v>und</v>
      </c>
      <c r="E59" s="165" t="n">
        <f aca="false">D60</f>
        <v>3</v>
      </c>
    </row>
    <row r="60" customFormat="false" ht="15" hidden="false" customHeight="true" outlineLevel="0" collapsed="false">
      <c r="B60" s="166" t="s">
        <v>268</v>
      </c>
      <c r="C60" s="166"/>
      <c r="D60" s="163" t="n">
        <v>3</v>
      </c>
      <c r="E60" s="165"/>
    </row>
    <row r="61" customFormat="false" ht="26.85" hidden="false" customHeight="false" outlineLevel="0" collapsed="false">
      <c r="B61" s="158" t="s">
        <v>185</v>
      </c>
      <c r="C61" s="159" t="str">
        <f aca="false">VLOOKUP(B61,'MEDIÇÃO 9'!$A$20:$C$126,2,0)</f>
        <v>Mini-Disjuntor tripolar 32 A, curva C - 5KA 220/127VCA (NBR IEC 60947-2), Ref. Siemens, GE, Schneider ou equivalente</v>
      </c>
      <c r="D61" s="160" t="str">
        <f aca="false">VLOOKUP(B61,'MEDIÇÃO 9'!$A$20:$C$125,3,0)</f>
        <v>und</v>
      </c>
      <c r="E61" s="165" t="n">
        <f aca="false">D62</f>
        <v>2</v>
      </c>
    </row>
    <row r="62" customFormat="false" ht="15" hidden="false" customHeight="true" outlineLevel="0" collapsed="false">
      <c r="B62" s="166" t="s">
        <v>269</v>
      </c>
      <c r="C62" s="166"/>
      <c r="D62" s="163" t="n">
        <v>2</v>
      </c>
      <c r="E62" s="165"/>
    </row>
    <row r="63" customFormat="false" ht="26.85" hidden="false" customHeight="false" outlineLevel="0" collapsed="false">
      <c r="B63" s="158" t="s">
        <v>187</v>
      </c>
      <c r="C63" s="159" t="str">
        <f aca="false">VLOOKUP(B63,'MEDIÇÃO 9'!$A$20:$C$126,2,0)</f>
        <v>Mini-Disjuntor tripolar 125 A, curva C - 20KA 240VCA (NBR IEC 60947-2), Ref. Siemens, GE, Schneider ou equivalente</v>
      </c>
      <c r="D63" s="160" t="str">
        <f aca="false">VLOOKUP(B63,'MEDIÇÃO 9'!$A$20:$C$125,3,0)</f>
        <v>und</v>
      </c>
      <c r="E63" s="165" t="n">
        <f aca="false">D64</f>
        <v>1</v>
      </c>
    </row>
    <row r="64" customFormat="false" ht="15" hidden="false" customHeight="true" outlineLevel="0" collapsed="false">
      <c r="B64" s="166" t="s">
        <v>261</v>
      </c>
      <c r="C64" s="166"/>
      <c r="D64" s="163" t="n">
        <v>1</v>
      </c>
      <c r="E64" s="165"/>
    </row>
    <row r="65" customFormat="false" ht="26.85" hidden="false" customHeight="false" outlineLevel="0" collapsed="false">
      <c r="B65" s="158" t="s">
        <v>189</v>
      </c>
      <c r="C65" s="159" t="str">
        <f aca="false">VLOOKUP(B65,'MEDIÇÃO 9'!$A$20:$C$126,2,0)</f>
        <v>Dispositivo DPS classe ii, 1 polo, tensao maxima de 460 V, corrente maxima de *90* KA (tipo AC)</v>
      </c>
      <c r="D65" s="160" t="str">
        <f aca="false">VLOOKUP(B65,'MEDIÇÃO 9'!$A$20:$C$125,3,0)</f>
        <v>und</v>
      </c>
      <c r="E65" s="165" t="n">
        <f aca="false">D66</f>
        <v>4</v>
      </c>
    </row>
    <row r="66" customFormat="false" ht="15" hidden="false" customHeight="true" outlineLevel="0" collapsed="false">
      <c r="B66" s="166" t="s">
        <v>257</v>
      </c>
      <c r="C66" s="166"/>
      <c r="D66" s="163" t="n">
        <v>4</v>
      </c>
      <c r="E66" s="165"/>
    </row>
    <row r="67" customFormat="false" ht="15" hidden="false" customHeight="false" outlineLevel="0" collapsed="false">
      <c r="B67" s="167"/>
      <c r="C67" s="167"/>
      <c r="D67" s="167"/>
      <c r="E67" s="167"/>
    </row>
    <row r="68" customFormat="false" ht="15" hidden="false" customHeight="false" outlineLevel="0" collapsed="false">
      <c r="B68" s="154" t="n">
        <v>10</v>
      </c>
      <c r="C68" s="155" t="str">
        <f aca="false">VLOOKUP(B68,'MEDIÇÃO 9'!$A$20:$C$126,2,0)</f>
        <v>PINTURA</v>
      </c>
      <c r="D68" s="156"/>
      <c r="E68" s="157"/>
    </row>
    <row r="69" customFormat="false" ht="15" hidden="false" customHeight="false" outlineLevel="0" collapsed="false">
      <c r="B69" s="154" t="s">
        <v>192</v>
      </c>
      <c r="C69" s="155" t="str">
        <f aca="false">VLOOKUP(B69,'MEDIÇÃO 9'!$A$20:$C$126,2,0)</f>
        <v>SOBRE PAREDES E FORROS</v>
      </c>
      <c r="D69" s="156"/>
      <c r="E69" s="157"/>
    </row>
    <row r="70" customFormat="false" ht="26.85" hidden="false" customHeight="false" outlineLevel="0" collapsed="false">
      <c r="B70" s="158" t="s">
        <v>194</v>
      </c>
      <c r="C70" s="159" t="str">
        <f aca="false">VLOOKUP(B70,'MEDIÇÃO 9'!$A$20:$C$126,2,0)</f>
        <v>Emassamento de paredes e forros, com duas demãos de massa acrílica, marcas de referência Suvinil, Coral ou Metalatex</v>
      </c>
      <c r="D70" s="160" t="str">
        <f aca="false">VLOOKUP(B70,'MEDIÇÃO 9'!$A$20:$C$125,3,0)</f>
        <v>m2</v>
      </c>
      <c r="E70" s="165" t="n">
        <f aca="false">D71</f>
        <v>185.35</v>
      </c>
    </row>
    <row r="71" customFormat="false" ht="15" hidden="false" customHeight="true" outlineLevel="0" collapsed="false">
      <c r="B71" s="166" t="s">
        <v>270</v>
      </c>
      <c r="C71" s="166"/>
      <c r="D71" s="163" t="n">
        <v>185.35</v>
      </c>
      <c r="E71" s="165"/>
    </row>
    <row r="72" customFormat="false" ht="39.55" hidden="false" customHeight="false" outlineLevel="0" collapsed="false">
      <c r="B72" s="158" t="s">
        <v>196</v>
      </c>
      <c r="C72" s="159" t="str">
        <f aca="false">VLOOKUP(B72,'MEDIÇÃO 9'!$A$20:$C$126,2,0)</f>
        <v>Pintura, sobre paredes e forros, aplicação manual, com duas demãos de tinta esmalte sintético, referência Suvinil, Coral e Metalatex, inclusive uma demão de liquido selador PVA, referência Suvinil, Coral ou Metalatex ou equivalente</v>
      </c>
      <c r="D72" s="160" t="str">
        <f aca="false">VLOOKUP(B72,'MEDIÇÃO 9'!$A$20:$C$125,3,0)</f>
        <v>m2</v>
      </c>
      <c r="E72" s="165" t="n">
        <f aca="false">D73</f>
        <v>278.03</v>
      </c>
    </row>
    <row r="73" customFormat="false" ht="15" hidden="false" customHeight="true" outlineLevel="0" collapsed="false">
      <c r="B73" s="166" t="s">
        <v>271</v>
      </c>
      <c r="C73" s="166"/>
      <c r="D73" s="163" t="n">
        <v>278.03</v>
      </c>
      <c r="E73" s="165"/>
    </row>
    <row r="74" customFormat="false" ht="15" hidden="false" customHeight="false" outlineLevel="0" collapsed="false">
      <c r="B74" s="167"/>
      <c r="C74" s="167"/>
      <c r="D74" s="167"/>
      <c r="E74" s="167"/>
    </row>
    <row r="75" customFormat="false" ht="15" hidden="false" customHeight="false" outlineLevel="0" collapsed="false">
      <c r="B75" s="154" t="n">
        <v>11</v>
      </c>
      <c r="C75" s="155" t="str">
        <f aca="false">VLOOKUP(B75,'MEDIÇÃO 9'!$A$20:$C$126,2,0)</f>
        <v>TETOS E FORROS</v>
      </c>
      <c r="D75" s="156"/>
      <c r="E75" s="157"/>
    </row>
    <row r="76" customFormat="false" ht="15" hidden="false" customHeight="false" outlineLevel="0" collapsed="false">
      <c r="B76" s="158" t="s">
        <v>205</v>
      </c>
      <c r="C76" s="159" t="str">
        <f aca="false">VLOOKUP(B76,'MEDIÇÃO 9'!$A$20:$C$126,2,0)</f>
        <v>Forro de gesso acabamento tipo liso</v>
      </c>
      <c r="D76" s="160" t="str">
        <f aca="false">VLOOKUP(B76,'MEDIÇÃO 9'!$A$20:$C$125,3,0)</f>
        <v>m2</v>
      </c>
      <c r="E76" s="165" t="n">
        <f aca="false">D77</f>
        <v>32</v>
      </c>
    </row>
    <row r="77" customFormat="false" ht="15" hidden="false" customHeight="true" outlineLevel="0" collapsed="false">
      <c r="B77" s="166" t="s">
        <v>272</v>
      </c>
      <c r="C77" s="166"/>
      <c r="D77" s="163" t="n">
        <v>32</v>
      </c>
      <c r="E77" s="165"/>
    </row>
    <row r="78" customFormat="false" ht="15" hidden="false" customHeight="false" outlineLevel="0" collapsed="false">
      <c r="B78" s="167"/>
      <c r="C78" s="167"/>
      <c r="D78" s="167"/>
      <c r="E78" s="167"/>
    </row>
    <row r="79" customFormat="false" ht="15" hidden="false" customHeight="false" outlineLevel="0" collapsed="false">
      <c r="B79" s="154" t="n">
        <v>13</v>
      </c>
      <c r="C79" s="155" t="str">
        <f aca="false">VLOOKUP(B79,'MEDIÇÃO 9'!$A$20:$C$126,2,0)</f>
        <v>SERVIÇOS COMPLEMENTARES</v>
      </c>
      <c r="D79" s="156"/>
      <c r="E79" s="157"/>
    </row>
    <row r="80" customFormat="false" ht="15" hidden="false" customHeight="false" outlineLevel="0" collapsed="false">
      <c r="B80" s="158" t="s">
        <v>219</v>
      </c>
      <c r="C80" s="159" t="str">
        <f aca="false">VLOOKUP(B80,'MEDIÇÃO 9'!$A$20:$C$126,2,0)</f>
        <v>Limpeza geral da obra (edificação)</v>
      </c>
      <c r="D80" s="160" t="str">
        <f aca="false">VLOOKUP(B80,'MEDIÇÃO 9'!$A$20:$C$125,3,0)</f>
        <v>m2</v>
      </c>
      <c r="E80" s="165" t="n">
        <f aca="false">D81</f>
        <v>328</v>
      </c>
    </row>
    <row r="81" customFormat="false" ht="15" hidden="false" customHeight="true" outlineLevel="0" collapsed="false">
      <c r="B81" s="166" t="s">
        <v>273</v>
      </c>
      <c r="C81" s="166"/>
      <c r="D81" s="163" t="n">
        <v>328</v>
      </c>
      <c r="E81" s="165"/>
    </row>
    <row r="82" customFormat="false" ht="15" hidden="false" customHeight="false" outlineLevel="0" collapsed="false">
      <c r="B82" s="158" t="s">
        <v>229</v>
      </c>
      <c r="C82" s="159" t="str">
        <f aca="false">VLOOKUP(B82,'MEDIÇÃO 9'!$A$20:$C$126,2,0)</f>
        <v>Impermeabilização com argamassa de igol 2 - marca de referência Sika</v>
      </c>
      <c r="D82" s="160" t="str">
        <f aca="false">VLOOKUP(B82,'MEDIÇÃO 9'!$A$20:$C$125,3,0)</f>
        <v>m2</v>
      </c>
      <c r="E82" s="165" t="n">
        <f aca="false">D83</f>
        <v>24.5</v>
      </c>
    </row>
    <row r="83" customFormat="false" ht="15" hidden="false" customHeight="true" outlineLevel="0" collapsed="false">
      <c r="B83" s="166" t="s">
        <v>274</v>
      </c>
      <c r="C83" s="166"/>
      <c r="D83" s="163" t="n">
        <v>24.5</v>
      </c>
      <c r="E83" s="165"/>
    </row>
    <row r="84" customFormat="false" ht="15" hidden="false" customHeight="false" outlineLevel="0" collapsed="false">
      <c r="B84" s="167"/>
      <c r="C84" s="167"/>
      <c r="D84" s="167"/>
      <c r="E84" s="167"/>
    </row>
    <row r="85" customFormat="false" ht="16.5" hidden="false" customHeight="false" outlineLevel="0" collapsed="false">
      <c r="B85" s="154" t="n">
        <v>14</v>
      </c>
      <c r="C85" s="155" t="str">
        <f aca="false">VLOOKUP(B85,'MEDIÇÃO 9'!$A$20:$C$126,2,0)</f>
        <v>ADMINISTRAÇÃO LOCAL</v>
      </c>
      <c r="D85" s="156"/>
      <c r="E85" s="157"/>
    </row>
    <row r="86" customFormat="false" ht="15" hidden="false" customHeight="false" outlineLevel="0" collapsed="false">
      <c r="B86" s="158" t="s">
        <v>232</v>
      </c>
      <c r="C86" s="159" t="str">
        <f aca="false">VLOOKUP(B86,'MEDIÇÃO 9'!$A$20:$C$126,2,0)</f>
        <v>Administração local</v>
      </c>
      <c r="D86" s="160" t="str">
        <f aca="false">VLOOKUP(B86,'MEDIÇÃO 9'!$A$20:$C$125,3,0)</f>
        <v>und</v>
      </c>
      <c r="E86" s="169" t="n">
        <f aca="false">SUM(D87)</f>
        <v>0.212</v>
      </c>
    </row>
    <row r="87" customFormat="false" ht="26.1" hidden="false" customHeight="true" outlineLevel="0" collapsed="false">
      <c r="B87" s="170" t="s">
        <v>275</v>
      </c>
      <c r="C87" s="170"/>
      <c r="D87" s="171" t="n">
        <v>0.212</v>
      </c>
      <c r="E87" s="169"/>
    </row>
    <row r="88" customFormat="false" ht="15" hidden="false" customHeight="false" outlineLevel="0" collapsed="false">
      <c r="C88" s="143"/>
    </row>
    <row r="89" customFormat="false" ht="15" hidden="false" customHeight="false" outlineLevel="0" collapsed="false">
      <c r="C89" s="143"/>
    </row>
    <row r="90" customFormat="false" ht="15" hidden="false" customHeight="false" outlineLevel="0" collapsed="false">
      <c r="C90" s="143"/>
    </row>
    <row r="91" customFormat="false" ht="15" hidden="false" customHeight="false" outlineLevel="0" collapsed="false">
      <c r="C91" s="143"/>
    </row>
    <row r="92" customFormat="false" ht="15" hidden="false" customHeight="false" outlineLevel="0" collapsed="false">
      <c r="C92" s="143"/>
    </row>
    <row r="93" customFormat="false" ht="15" hidden="false" customHeight="false" outlineLevel="0" collapsed="false">
      <c r="C93" s="143" t="s">
        <v>276</v>
      </c>
    </row>
    <row r="94" customFormat="false" ht="15" hidden="false" customHeight="false" outlineLevel="0" collapsed="false">
      <c r="C94" s="141" t="s">
        <v>245</v>
      </c>
    </row>
    <row r="95" customFormat="false" ht="15" hidden="false" customHeight="false" outlineLevel="0" collapsed="false">
      <c r="C95" s="143" t="s">
        <v>246</v>
      </c>
    </row>
    <row r="96" customFormat="false" ht="15" hidden="false" customHeight="false" outlineLevel="0" collapsed="false">
      <c r="C96" s="143" t="s">
        <v>247</v>
      </c>
    </row>
    <row r="97" customFormat="false" ht="15" hidden="false" customHeight="false" outlineLevel="0" collapsed="false">
      <c r="C97" s="143" t="s">
        <v>248</v>
      </c>
    </row>
    <row r="98" customFormat="false" ht="15" hidden="false" customHeight="false" outlineLevel="0" collapsed="false">
      <c r="C98" s="143" t="s">
        <v>249</v>
      </c>
    </row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8">
    <mergeCell ref="B2:E7"/>
    <mergeCell ref="B8:E8"/>
    <mergeCell ref="B9:C9"/>
    <mergeCell ref="D9:E10"/>
    <mergeCell ref="B10:C10"/>
    <mergeCell ref="E13:E14"/>
    <mergeCell ref="B14:C14"/>
    <mergeCell ref="B15:E15"/>
    <mergeCell ref="E17:E18"/>
    <mergeCell ref="B18:C18"/>
    <mergeCell ref="B19:E19"/>
    <mergeCell ref="E21:E22"/>
    <mergeCell ref="B22:C22"/>
    <mergeCell ref="B23:E23"/>
    <mergeCell ref="E25:E26"/>
    <mergeCell ref="B26:C26"/>
    <mergeCell ref="E27:E28"/>
    <mergeCell ref="B28:C28"/>
    <mergeCell ref="B29:E29"/>
    <mergeCell ref="E32:E33"/>
    <mergeCell ref="B33:C33"/>
    <mergeCell ref="E35:E36"/>
    <mergeCell ref="B36:C36"/>
    <mergeCell ref="E37:E38"/>
    <mergeCell ref="B38:C38"/>
    <mergeCell ref="B39:E39"/>
    <mergeCell ref="E41:E42"/>
    <mergeCell ref="B42:C42"/>
    <mergeCell ref="E43:E44"/>
    <mergeCell ref="B44:C44"/>
    <mergeCell ref="E45:E46"/>
    <mergeCell ref="B46:C46"/>
    <mergeCell ref="E47:E48"/>
    <mergeCell ref="B48:C48"/>
    <mergeCell ref="E49:E50"/>
    <mergeCell ref="B50:C50"/>
    <mergeCell ref="E51:E52"/>
    <mergeCell ref="B52:C52"/>
    <mergeCell ref="E53:E54"/>
    <mergeCell ref="B54:C54"/>
    <mergeCell ref="E55:E56"/>
    <mergeCell ref="B56:C56"/>
    <mergeCell ref="E57:E58"/>
    <mergeCell ref="B58:C58"/>
    <mergeCell ref="E59:E60"/>
    <mergeCell ref="B60:C60"/>
    <mergeCell ref="E61:E62"/>
    <mergeCell ref="B62:C62"/>
    <mergeCell ref="E63:E64"/>
    <mergeCell ref="B64:C64"/>
    <mergeCell ref="E65:E66"/>
    <mergeCell ref="B66:C66"/>
    <mergeCell ref="B67:E67"/>
    <mergeCell ref="E70:E71"/>
    <mergeCell ref="B71:C71"/>
    <mergeCell ref="E72:E73"/>
    <mergeCell ref="B73:C73"/>
    <mergeCell ref="B74:E74"/>
    <mergeCell ref="E76:E77"/>
    <mergeCell ref="B77:C77"/>
    <mergeCell ref="B78:E78"/>
    <mergeCell ref="E80:E81"/>
    <mergeCell ref="B81:C81"/>
    <mergeCell ref="E82:E83"/>
    <mergeCell ref="B83:C83"/>
    <mergeCell ref="B84:E84"/>
    <mergeCell ref="E86:E87"/>
    <mergeCell ref="B87:C87"/>
  </mergeCells>
  <printOptions headings="false" gridLines="false" gridLinesSet="true" horizontalCentered="true" verticalCentered="false"/>
  <pageMargins left="0.565277777777778" right="0.299305555555556" top="0.178472222222222" bottom="0.502083333333333" header="0.511811023622047" footer="0.00208333333333333"/>
  <pageSetup paperSize="9" scale="7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428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2025-03-06T14:35:55Z</cp:lastPrinted>
  <dcterms:modified xsi:type="dcterms:W3CDTF">2025-03-06T15:07:56Z</dcterms:modified>
  <cp:revision>158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DA45696A3576470AA0CAE9E6FF6861CC_12</vt:lpwstr>
  </property>
  <property fmtid="{D5CDD505-2E9C-101B-9397-08002B2CF9AE}" pid="3" name="KSOProductBuildVer">
    <vt:lpwstr>1046-12.2.0.17545</vt:lpwstr>
  </property>
</Properties>
</file>